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houseal\OneDrive\Projects\Streetlights\"/>
    </mc:Choice>
  </mc:AlternateContent>
  <bookViews>
    <workbookView xWindow="360" yWindow="330" windowWidth="24675" windowHeight="11790"/>
  </bookViews>
  <sheets>
    <sheet name="Summary" sheetId="8" r:id="rId1"/>
    <sheet name="NBV with Tax Impacts SL" sheetId="6" r:id="rId2"/>
    <sheet name="MACRS 20 Year Rates" sheetId="7" r:id="rId3"/>
    <sheet name="ESRI_MAPINFO_SHEET" sheetId="9" state="veryHidden" r:id="rId4"/>
  </sheets>
  <calcPr calcId="152511"/>
</workbook>
</file>

<file path=xl/calcChain.xml><?xml version="1.0" encoding="utf-8"?>
<calcChain xmlns="http://schemas.openxmlformats.org/spreadsheetml/2006/main">
  <c r="H7" i="6" l="1"/>
  <c r="I7" i="6" s="1"/>
  <c r="H23" i="6"/>
  <c r="I23" i="6" s="1"/>
  <c r="H39" i="6"/>
  <c r="I39" i="6" s="1"/>
  <c r="H5" i="6"/>
  <c r="G8" i="6"/>
  <c r="H8" i="6" s="1"/>
  <c r="I8" i="6" s="1"/>
  <c r="G20" i="6"/>
  <c r="H20" i="6" s="1"/>
  <c r="I20" i="6" s="1"/>
  <c r="G24" i="6"/>
  <c r="H24" i="6" s="1"/>
  <c r="I24" i="6" s="1"/>
  <c r="G36" i="6"/>
  <c r="H36" i="6" s="1"/>
  <c r="I36" i="6" s="1"/>
  <c r="G40" i="6"/>
  <c r="H40" i="6" s="1"/>
  <c r="I40" i="6" s="1"/>
  <c r="G48" i="6"/>
  <c r="H48" i="6" s="1"/>
  <c r="I48" i="6" s="1"/>
  <c r="G56" i="6"/>
  <c r="H56" i="6" s="1"/>
  <c r="I56" i="6" s="1"/>
  <c r="G64" i="6"/>
  <c r="H64" i="6" s="1"/>
  <c r="I64" i="6" s="1"/>
  <c r="G72" i="6"/>
  <c r="H72" i="6" s="1"/>
  <c r="I72" i="6" s="1"/>
  <c r="G80" i="6"/>
  <c r="H80" i="6" s="1"/>
  <c r="I80" i="6" s="1"/>
  <c r="F7" i="6"/>
  <c r="G7" i="6" s="1"/>
  <c r="F8" i="6"/>
  <c r="F9" i="6"/>
  <c r="G9" i="6" s="1"/>
  <c r="H9" i="6" s="1"/>
  <c r="I9" i="6" s="1"/>
  <c r="F10" i="6"/>
  <c r="G10" i="6" s="1"/>
  <c r="H10" i="6" s="1"/>
  <c r="I10" i="6" s="1"/>
  <c r="F11" i="6"/>
  <c r="G11" i="6" s="1"/>
  <c r="H11" i="6" s="1"/>
  <c r="I11" i="6" s="1"/>
  <c r="F12" i="6"/>
  <c r="G12" i="6" s="1"/>
  <c r="H12" i="6" s="1"/>
  <c r="I12" i="6" s="1"/>
  <c r="F13" i="6"/>
  <c r="G13" i="6" s="1"/>
  <c r="H13" i="6" s="1"/>
  <c r="I13" i="6" s="1"/>
  <c r="F14" i="6"/>
  <c r="G14" i="6" s="1"/>
  <c r="H14" i="6" s="1"/>
  <c r="I14" i="6" s="1"/>
  <c r="F15" i="6"/>
  <c r="G15" i="6" s="1"/>
  <c r="H15" i="6" s="1"/>
  <c r="I15" i="6" s="1"/>
  <c r="F16" i="6"/>
  <c r="G16" i="6" s="1"/>
  <c r="H16" i="6" s="1"/>
  <c r="I16" i="6" s="1"/>
  <c r="F17" i="6"/>
  <c r="G17" i="6" s="1"/>
  <c r="H17" i="6" s="1"/>
  <c r="I17" i="6" s="1"/>
  <c r="F18" i="6"/>
  <c r="G18" i="6" s="1"/>
  <c r="H18" i="6" s="1"/>
  <c r="I18" i="6" s="1"/>
  <c r="F19" i="6"/>
  <c r="G19" i="6" s="1"/>
  <c r="H19" i="6" s="1"/>
  <c r="I19" i="6" s="1"/>
  <c r="F20" i="6"/>
  <c r="F21" i="6"/>
  <c r="G21" i="6" s="1"/>
  <c r="H21" i="6" s="1"/>
  <c r="I21" i="6" s="1"/>
  <c r="F22" i="6"/>
  <c r="G22" i="6" s="1"/>
  <c r="H22" i="6" s="1"/>
  <c r="I22" i="6" s="1"/>
  <c r="F23" i="6"/>
  <c r="G23" i="6" s="1"/>
  <c r="F24" i="6"/>
  <c r="F25" i="6"/>
  <c r="G25" i="6" s="1"/>
  <c r="H25" i="6" s="1"/>
  <c r="I25" i="6" s="1"/>
  <c r="F26" i="6"/>
  <c r="G26" i="6" s="1"/>
  <c r="H26" i="6" s="1"/>
  <c r="I26" i="6" s="1"/>
  <c r="F27" i="6"/>
  <c r="G27" i="6" s="1"/>
  <c r="H27" i="6" s="1"/>
  <c r="I27" i="6" s="1"/>
  <c r="F28" i="6"/>
  <c r="G28" i="6" s="1"/>
  <c r="H28" i="6" s="1"/>
  <c r="I28" i="6" s="1"/>
  <c r="F29" i="6"/>
  <c r="G29" i="6" s="1"/>
  <c r="H29" i="6" s="1"/>
  <c r="I29" i="6" s="1"/>
  <c r="F30" i="6"/>
  <c r="G30" i="6" s="1"/>
  <c r="H30" i="6" s="1"/>
  <c r="I30" i="6" s="1"/>
  <c r="F31" i="6"/>
  <c r="G31" i="6" s="1"/>
  <c r="H31" i="6" s="1"/>
  <c r="I31" i="6" s="1"/>
  <c r="F32" i="6"/>
  <c r="G32" i="6" s="1"/>
  <c r="H32" i="6" s="1"/>
  <c r="I32" i="6" s="1"/>
  <c r="F33" i="6"/>
  <c r="G33" i="6" s="1"/>
  <c r="H33" i="6" s="1"/>
  <c r="I33" i="6" s="1"/>
  <c r="F34" i="6"/>
  <c r="G34" i="6" s="1"/>
  <c r="H34" i="6" s="1"/>
  <c r="I34" i="6" s="1"/>
  <c r="F35" i="6"/>
  <c r="G35" i="6" s="1"/>
  <c r="H35" i="6" s="1"/>
  <c r="I35" i="6" s="1"/>
  <c r="F36" i="6"/>
  <c r="F37" i="6"/>
  <c r="G37" i="6" s="1"/>
  <c r="H37" i="6" s="1"/>
  <c r="I37" i="6" s="1"/>
  <c r="F38" i="6"/>
  <c r="G38" i="6" s="1"/>
  <c r="H38" i="6" s="1"/>
  <c r="I38" i="6" s="1"/>
  <c r="F39" i="6"/>
  <c r="G39" i="6" s="1"/>
  <c r="F40" i="6"/>
  <c r="F41" i="6"/>
  <c r="G41" i="6" s="1"/>
  <c r="H41" i="6" s="1"/>
  <c r="I41" i="6" s="1"/>
  <c r="F42" i="6"/>
  <c r="G42" i="6" s="1"/>
  <c r="H42" i="6" s="1"/>
  <c r="I42" i="6" s="1"/>
  <c r="F43" i="6"/>
  <c r="G43" i="6" s="1"/>
  <c r="H43" i="6" s="1"/>
  <c r="I43" i="6" s="1"/>
  <c r="F44" i="6"/>
  <c r="G44" i="6" s="1"/>
  <c r="H44" i="6" s="1"/>
  <c r="I44" i="6" s="1"/>
  <c r="F45" i="6"/>
  <c r="G45" i="6" s="1"/>
  <c r="H45" i="6" s="1"/>
  <c r="I45" i="6" s="1"/>
  <c r="F46" i="6"/>
  <c r="G46" i="6" s="1"/>
  <c r="H46" i="6" s="1"/>
  <c r="I46" i="6" s="1"/>
  <c r="F47" i="6"/>
  <c r="G47" i="6" s="1"/>
  <c r="H47" i="6" s="1"/>
  <c r="I47" i="6" s="1"/>
  <c r="F48" i="6"/>
  <c r="F49" i="6"/>
  <c r="G49" i="6" s="1"/>
  <c r="H49" i="6" s="1"/>
  <c r="I49" i="6" s="1"/>
  <c r="F50" i="6"/>
  <c r="G50" i="6" s="1"/>
  <c r="H50" i="6" s="1"/>
  <c r="I50" i="6" s="1"/>
  <c r="F51" i="6"/>
  <c r="G51" i="6" s="1"/>
  <c r="H51" i="6" s="1"/>
  <c r="I51" i="6" s="1"/>
  <c r="F52" i="6"/>
  <c r="G52" i="6" s="1"/>
  <c r="H52" i="6" s="1"/>
  <c r="I52" i="6" s="1"/>
  <c r="F53" i="6"/>
  <c r="G53" i="6" s="1"/>
  <c r="H53" i="6" s="1"/>
  <c r="I53" i="6" s="1"/>
  <c r="F54" i="6"/>
  <c r="G54" i="6" s="1"/>
  <c r="H54" i="6" s="1"/>
  <c r="I54" i="6" s="1"/>
  <c r="F55" i="6"/>
  <c r="G55" i="6" s="1"/>
  <c r="H55" i="6" s="1"/>
  <c r="I55" i="6" s="1"/>
  <c r="F56" i="6"/>
  <c r="F57" i="6"/>
  <c r="G57" i="6" s="1"/>
  <c r="H57" i="6" s="1"/>
  <c r="I57" i="6" s="1"/>
  <c r="F58" i="6"/>
  <c r="G58" i="6" s="1"/>
  <c r="H58" i="6" s="1"/>
  <c r="I58" i="6" s="1"/>
  <c r="F59" i="6"/>
  <c r="G59" i="6" s="1"/>
  <c r="H59" i="6" s="1"/>
  <c r="I59" i="6" s="1"/>
  <c r="F60" i="6"/>
  <c r="G60" i="6" s="1"/>
  <c r="H60" i="6" s="1"/>
  <c r="I60" i="6" s="1"/>
  <c r="F61" i="6"/>
  <c r="G61" i="6" s="1"/>
  <c r="H61" i="6" s="1"/>
  <c r="I61" i="6" s="1"/>
  <c r="F62" i="6"/>
  <c r="G62" i="6" s="1"/>
  <c r="H62" i="6" s="1"/>
  <c r="I62" i="6" s="1"/>
  <c r="F63" i="6"/>
  <c r="G63" i="6" s="1"/>
  <c r="H63" i="6" s="1"/>
  <c r="I63" i="6" s="1"/>
  <c r="F64" i="6"/>
  <c r="F65" i="6"/>
  <c r="G65" i="6" s="1"/>
  <c r="H65" i="6" s="1"/>
  <c r="I65" i="6" s="1"/>
  <c r="F66" i="6"/>
  <c r="G66" i="6" s="1"/>
  <c r="H66" i="6" s="1"/>
  <c r="I66" i="6" s="1"/>
  <c r="F67" i="6"/>
  <c r="G67" i="6" s="1"/>
  <c r="H67" i="6" s="1"/>
  <c r="I67" i="6" s="1"/>
  <c r="F68" i="6"/>
  <c r="G68" i="6" s="1"/>
  <c r="H68" i="6" s="1"/>
  <c r="I68" i="6" s="1"/>
  <c r="F69" i="6"/>
  <c r="G69" i="6" s="1"/>
  <c r="H69" i="6" s="1"/>
  <c r="I69" i="6" s="1"/>
  <c r="F70" i="6"/>
  <c r="G70" i="6" s="1"/>
  <c r="H70" i="6" s="1"/>
  <c r="I70" i="6" s="1"/>
  <c r="F71" i="6"/>
  <c r="G71" i="6" s="1"/>
  <c r="H71" i="6" s="1"/>
  <c r="I71" i="6" s="1"/>
  <c r="F72" i="6"/>
  <c r="F73" i="6"/>
  <c r="G73" i="6" s="1"/>
  <c r="H73" i="6" s="1"/>
  <c r="I73" i="6" s="1"/>
  <c r="F74" i="6"/>
  <c r="G74" i="6" s="1"/>
  <c r="H74" i="6" s="1"/>
  <c r="I74" i="6" s="1"/>
  <c r="F75" i="6"/>
  <c r="G75" i="6" s="1"/>
  <c r="H75" i="6" s="1"/>
  <c r="I75" i="6" s="1"/>
  <c r="F76" i="6"/>
  <c r="G76" i="6" s="1"/>
  <c r="H76" i="6" s="1"/>
  <c r="I76" i="6" s="1"/>
  <c r="F77" i="6"/>
  <c r="G77" i="6" s="1"/>
  <c r="H77" i="6" s="1"/>
  <c r="I77" i="6" s="1"/>
  <c r="F78" i="6"/>
  <c r="G78" i="6" s="1"/>
  <c r="H78" i="6" s="1"/>
  <c r="I78" i="6" s="1"/>
  <c r="F79" i="6"/>
  <c r="G79" i="6" s="1"/>
  <c r="H79" i="6" s="1"/>
  <c r="I79" i="6" s="1"/>
  <c r="F80" i="6"/>
  <c r="F81" i="6"/>
  <c r="G81" i="6" s="1"/>
  <c r="H81" i="6" s="1"/>
  <c r="I81" i="6" s="1"/>
  <c r="F82" i="6"/>
  <c r="G82" i="6" s="1"/>
  <c r="H82" i="6" s="1"/>
  <c r="I82" i="6" s="1"/>
  <c r="F6" i="6"/>
  <c r="G6" i="6" s="1"/>
  <c r="H6" i="6" s="1"/>
  <c r="I6" i="6" s="1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I5" i="6" l="1"/>
  <c r="I83" i="6" s="1"/>
  <c r="H83" i="6"/>
  <c r="B83" i="6"/>
  <c r="C83" i="6"/>
  <c r="F112" i="6" l="1"/>
  <c r="F100" i="6"/>
  <c r="H89" i="6"/>
  <c r="D83" i="6"/>
  <c r="D6" i="8" l="1"/>
  <c r="H88" i="6"/>
  <c r="H90" i="6" s="1"/>
  <c r="H92" i="6" s="1"/>
  <c r="F99" i="6"/>
  <c r="F101" i="6" s="1"/>
  <c r="E88" i="6"/>
  <c r="C88" i="6"/>
  <c r="C90" i="6" s="1"/>
  <c r="C87" i="6"/>
  <c r="F109" i="6" s="1"/>
  <c r="F103" i="6" l="1"/>
  <c r="F104" i="6"/>
  <c r="F105" i="6" s="1"/>
  <c r="E93" i="6"/>
  <c r="C93" i="6"/>
  <c r="F106" i="6" l="1"/>
  <c r="C92" i="6" s="1"/>
  <c r="C94" i="6" s="1"/>
  <c r="C96" i="6" s="1"/>
  <c r="D87" i="6" s="1"/>
  <c r="D7" i="8" l="1"/>
  <c r="D8" i="8" s="1"/>
  <c r="F110" i="6"/>
  <c r="F111" i="6" s="1"/>
  <c r="F113" i="6" s="1"/>
  <c r="E87" i="6"/>
  <c r="E90" i="6" s="1"/>
  <c r="F116" i="6" l="1"/>
  <c r="F117" i="6" s="1"/>
  <c r="F115" i="6"/>
  <c r="F118" i="6" s="1"/>
  <c r="E92" i="6" s="1"/>
  <c r="E94" i="6" s="1"/>
  <c r="E96" i="6" s="1"/>
</calcChain>
</file>

<file path=xl/sharedStrings.xml><?xml version="1.0" encoding="utf-8"?>
<sst xmlns="http://schemas.openxmlformats.org/spreadsheetml/2006/main" count="65" uniqueCount="51">
  <si>
    <t>Net Book Value</t>
  </si>
  <si>
    <t>CWIP</t>
  </si>
  <si>
    <t>A</t>
  </si>
  <si>
    <t>Grand Total</t>
  </si>
  <si>
    <t>Vintage Year</t>
  </si>
  <si>
    <t>Acquisition Value</t>
  </si>
  <si>
    <t>Accumulated Depreciation</t>
  </si>
  <si>
    <t>MACRS 20 Yr</t>
  </si>
  <si>
    <t>Half-year convention</t>
  </si>
  <si>
    <t>Year</t>
  </si>
  <si>
    <t>Yearly %</t>
  </si>
  <si>
    <t>Cumulative %</t>
  </si>
  <si>
    <t>Sanford</t>
  </si>
  <si>
    <t>Net Book Value with Income Tax Impacts December 31, 2017</t>
  </si>
  <si>
    <t>Tax Life</t>
  </si>
  <si>
    <t>Tax Yrs of Depr</t>
  </si>
  <si>
    <t>Tax % Recovered</t>
  </si>
  <si>
    <t>Tax Accum Depr</t>
  </si>
  <si>
    <t>Tax Basis</t>
  </si>
  <si>
    <t>Sales Proceeds @ Net Book Value</t>
  </si>
  <si>
    <t>Gross-Up of Tax Impact</t>
  </si>
  <si>
    <t>Adjusted Sales Proceeds</t>
  </si>
  <si>
    <t>Sales  Proceeds</t>
  </si>
  <si>
    <t>Book Value</t>
  </si>
  <si>
    <t>Tax Value</t>
  </si>
  <si>
    <t>Book Gain/(Loss)</t>
  </si>
  <si>
    <t>Book Vs Tax Value</t>
  </si>
  <si>
    <t>Current Tax Expense</t>
  </si>
  <si>
    <t>Federal Def Tax @ 35%</t>
  </si>
  <si>
    <t xml:space="preserve">Deferred Tax </t>
  </si>
  <si>
    <t>Net Tax Expense</t>
  </si>
  <si>
    <t>Net Income (Loss)</t>
  </si>
  <si>
    <t>Tax Calculation</t>
  </si>
  <si>
    <t>Sales Proceeds - Net Book Value (4)</t>
  </si>
  <si>
    <t>with Proceeds</t>
  </si>
  <si>
    <t>Less: Net Tax Basis (5)</t>
  </si>
  <si>
    <t>at Net Book Value</t>
  </si>
  <si>
    <t>Tax Gain/(Loss)</t>
  </si>
  <si>
    <t>Federal Tax Due @ 35%</t>
  </si>
  <si>
    <t>State Tax Due @ 8.93%</t>
  </si>
  <si>
    <t>Federal benefit of state (35% x state tax)</t>
  </si>
  <si>
    <t>Total current income tax due</t>
  </si>
  <si>
    <t>(C)</t>
  </si>
  <si>
    <t>Sales Proceeds - Income Tax Impact</t>
  </si>
  <si>
    <t>Increased for Tax</t>
  </si>
  <si>
    <t>Total Sales Proceeds</t>
  </si>
  <si>
    <t>Impacts</t>
  </si>
  <si>
    <t>Deferred Tax Asset @ December 31, 2017</t>
  </si>
  <si>
    <t>Income Tax Impacts</t>
  </si>
  <si>
    <t>Sales Proceeds</t>
  </si>
  <si>
    <t>Net Book Value at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</si>
</sst>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3" borderId="0" xfId="0" applyFont="1" applyFill="1"/>
    <xf numFmtId="0" fontId="4" fillId="0" borderId="0" xfId="2" applyFont="1"/>
    <xf numFmtId="10" fontId="3" fillId="0" borderId="0" xfId="2" applyNumberFormat="1"/>
    <xf numFmtId="164" fontId="3" fillId="0" borderId="0" xfId="2" applyNumberFormat="1"/>
    <xf numFmtId="0" fontId="3" fillId="0" borderId="0" xfId="2"/>
    <xf numFmtId="0" fontId="4" fillId="0" borderId="0" xfId="2" applyFont="1" applyAlignment="1">
      <alignment horizontal="center"/>
    </xf>
    <xf numFmtId="10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43" fontId="2" fillId="4" borderId="0" xfId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165" fontId="2" fillId="2" borderId="1" xfId="1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/>
    <xf numFmtId="0" fontId="0" fillId="0" borderId="0" xfId="0" applyBorder="1"/>
    <xf numFmtId="0" fontId="2" fillId="0" borderId="7" xfId="0" applyFont="1" applyFill="1" applyBorder="1"/>
    <xf numFmtId="0" fontId="2" fillId="0" borderId="0" xfId="0" applyFont="1" applyFill="1" applyBorder="1"/>
    <xf numFmtId="3" fontId="0" fillId="0" borderId="0" xfId="0" applyNumberFormat="1" applyBorder="1"/>
    <xf numFmtId="165" fontId="0" fillId="0" borderId="0" xfId="6" applyNumberFormat="1" applyFont="1" applyFill="1" applyBorder="1" applyAlignment="1">
      <alignment wrapText="1"/>
    </xf>
    <xf numFmtId="165" fontId="2" fillId="0" borderId="0" xfId="0" applyNumberFormat="1" applyFont="1" applyFill="1" applyBorder="1"/>
    <xf numFmtId="165" fontId="0" fillId="0" borderId="0" xfId="6" applyNumberFormat="1" applyFont="1" applyBorder="1"/>
    <xf numFmtId="3" fontId="0" fillId="0" borderId="8" xfId="0" applyNumberFormat="1" applyBorder="1"/>
    <xf numFmtId="3" fontId="2" fillId="0" borderId="9" xfId="0" applyNumberFormat="1" applyFont="1" applyFill="1" applyBorder="1"/>
    <xf numFmtId="3" fontId="2" fillId="0" borderId="0" xfId="0" applyNumberFormat="1" applyFont="1" applyFill="1" applyBorder="1"/>
    <xf numFmtId="165" fontId="2" fillId="0" borderId="0" xfId="6" applyNumberFormat="1" applyFont="1" applyFill="1" applyBorder="1"/>
    <xf numFmtId="165" fontId="2" fillId="0" borderId="8" xfId="6" applyNumberFormat="1" applyFont="1" applyFill="1" applyBorder="1"/>
    <xf numFmtId="3" fontId="2" fillId="0" borderId="7" xfId="0" applyNumberFormat="1" applyFont="1" applyFill="1" applyBorder="1"/>
    <xf numFmtId="0" fontId="0" fillId="0" borderId="0" xfId="0" applyFill="1" applyBorder="1"/>
    <xf numFmtId="0" fontId="2" fillId="0" borderId="0" xfId="0" quotePrefix="1" applyFont="1" applyBorder="1" applyAlignment="1">
      <alignment horizontal="right"/>
    </xf>
    <xf numFmtId="165" fontId="0" fillId="0" borderId="0" xfId="0" applyNumberFormat="1" applyBorder="1"/>
    <xf numFmtId="165" fontId="2" fillId="0" borderId="7" xfId="0" applyNumberFormat="1" applyFont="1" applyFill="1" applyBorder="1"/>
    <xf numFmtId="0" fontId="2" fillId="0" borderId="0" xfId="0" quotePrefix="1" applyFont="1" applyBorder="1"/>
    <xf numFmtId="165" fontId="0" fillId="0" borderId="8" xfId="0" applyNumberFormat="1" applyBorder="1"/>
    <xf numFmtId="165" fontId="2" fillId="0" borderId="9" xfId="0" applyNumberFormat="1" applyFont="1" applyFill="1" applyBorder="1"/>
    <xf numFmtId="0" fontId="0" fillId="0" borderId="10" xfId="0" applyBorder="1"/>
    <xf numFmtId="0" fontId="0" fillId="0" borderId="8" xfId="0" applyBorder="1"/>
    <xf numFmtId="165" fontId="0" fillId="0" borderId="4" xfId="6" applyNumberFormat="1" applyFont="1" applyBorder="1"/>
    <xf numFmtId="165" fontId="2" fillId="0" borderId="5" xfId="6" applyNumberFormat="1" applyFont="1" applyFill="1" applyBorder="1"/>
    <xf numFmtId="0" fontId="2" fillId="0" borderId="3" xfId="0" applyFont="1" applyBorder="1"/>
    <xf numFmtId="3" fontId="0" fillId="0" borderId="3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0" fontId="0" fillId="0" borderId="7" xfId="0" applyBorder="1"/>
    <xf numFmtId="0" fontId="3" fillId="0" borderId="0" xfId="7" applyFont="1" applyBorder="1"/>
    <xf numFmtId="165" fontId="0" fillId="0" borderId="7" xfId="6" applyNumberFormat="1" applyFont="1" applyBorder="1"/>
    <xf numFmtId="0" fontId="3" fillId="0" borderId="8" xfId="7" applyFont="1" applyBorder="1"/>
    <xf numFmtId="165" fontId="0" fillId="0" borderId="9" xfId="6" applyNumberFormat="1" applyFont="1" applyBorder="1"/>
    <xf numFmtId="0" fontId="3" fillId="0" borderId="0" xfId="7" applyFont="1" applyFill="1" applyBorder="1"/>
    <xf numFmtId="165" fontId="0" fillId="0" borderId="0" xfId="1" applyNumberFormat="1" applyFont="1" applyFill="1"/>
    <xf numFmtId="43" fontId="7" fillId="0" borderId="0" xfId="0" applyNumberFormat="1" applyFont="1" applyBorder="1"/>
    <xf numFmtId="0" fontId="6" fillId="0" borderId="0" xfId="0" applyFont="1" applyBorder="1"/>
    <xf numFmtId="9" fontId="0" fillId="0" borderId="0" xfId="4" applyFont="1" applyAlignment="1">
      <alignment horizontal="center"/>
    </xf>
    <xf numFmtId="165" fontId="2" fillId="0" borderId="7" xfId="6" applyNumberFormat="1" applyFont="1" applyFill="1" applyBorder="1"/>
    <xf numFmtId="165" fontId="0" fillId="0" borderId="8" xfId="1" applyNumberFormat="1" applyFont="1" applyBorder="1"/>
    <xf numFmtId="165" fontId="2" fillId="0" borderId="12" xfId="0" applyNumberFormat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Comma" xfId="1" builtinId="3"/>
    <cellStyle name="Comma 2 2" xfId="6"/>
    <cellStyle name="Comma 3" xfId="3"/>
    <cellStyle name="Normal" xfId="0" builtinId="0"/>
    <cellStyle name="Normal 3" xfId="2"/>
    <cellStyle name="Normal 4" xfId="7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1"/>
    </sheetView>
  </sheetViews>
  <sheetFormatPr defaultRowHeight="12.75" x14ac:dyDescent="0.2"/>
  <cols>
    <col min="1" max="1" width="18" bestFit="1" customWidth="1"/>
    <col min="4" max="4" width="7.7109375" bestFit="1" customWidth="1"/>
  </cols>
  <sheetData>
    <row r="1" spans="1:4" ht="18" x14ac:dyDescent="0.25">
      <c r="A1" s="67" t="s">
        <v>12</v>
      </c>
      <c r="B1" s="67"/>
      <c r="C1" s="67"/>
      <c r="D1" s="67"/>
    </row>
    <row r="2" spans="1:4" ht="15.75" x14ac:dyDescent="0.25">
      <c r="A2" s="68" t="s">
        <v>50</v>
      </c>
      <c r="B2" s="68"/>
      <c r="C2" s="68"/>
      <c r="D2" s="68"/>
    </row>
    <row r="6" spans="1:4" x14ac:dyDescent="0.2">
      <c r="A6" t="s">
        <v>0</v>
      </c>
      <c r="D6" s="13">
        <f>+'NBV with Tax Impacts SL'!D83</f>
        <v>50504.704999999994</v>
      </c>
    </row>
    <row r="7" spans="1:4" x14ac:dyDescent="0.2">
      <c r="A7" t="s">
        <v>48</v>
      </c>
      <c r="D7" s="65">
        <f>+'NBV with Tax Impacts SL'!D87</f>
        <v>1691</v>
      </c>
    </row>
    <row r="8" spans="1:4" ht="13.5" thickBot="1" x14ac:dyDescent="0.25">
      <c r="A8" t="s">
        <v>49</v>
      </c>
      <c r="D8" s="66">
        <f>+D6+D7</f>
        <v>52195.704999999994</v>
      </c>
    </row>
    <row r="9" spans="1:4" ht="13.5" thickTop="1" x14ac:dyDescent="0.2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topLeftCell="A40" zoomScale="60" zoomScaleNormal="100" workbookViewId="0">
      <selection sqref="A1:I1"/>
    </sheetView>
  </sheetViews>
  <sheetFormatPr defaultRowHeight="12.75" x14ac:dyDescent="0.2"/>
  <cols>
    <col min="1" max="1" width="12.7109375" bestFit="1" customWidth="1"/>
    <col min="2" max="2" width="17" bestFit="1" customWidth="1"/>
    <col min="3" max="3" width="25.5703125" bestFit="1" customWidth="1"/>
    <col min="4" max="4" width="15.140625" bestFit="1" customWidth="1"/>
    <col min="5" max="5" width="16.85546875" customWidth="1"/>
    <col min="6" max="6" width="15.42578125" customWidth="1"/>
    <col min="7" max="7" width="21.7109375" customWidth="1"/>
    <col min="8" max="8" width="12.7109375" customWidth="1"/>
    <col min="9" max="9" width="12.5703125" customWidth="1"/>
  </cols>
  <sheetData>
    <row r="1" spans="1:9" ht="18" x14ac:dyDescent="0.25">
      <c r="A1" s="67" t="s">
        <v>12</v>
      </c>
      <c r="B1" s="67"/>
      <c r="C1" s="67"/>
      <c r="D1" s="67"/>
      <c r="E1" s="67"/>
      <c r="F1" s="67"/>
      <c r="G1" s="67"/>
      <c r="H1" s="67"/>
      <c r="I1" s="67"/>
    </row>
    <row r="2" spans="1:9" ht="18" x14ac:dyDescent="0.25">
      <c r="A2" s="67" t="s">
        <v>13</v>
      </c>
      <c r="B2" s="67"/>
      <c r="C2" s="67"/>
      <c r="D2" s="67"/>
      <c r="E2" s="67"/>
      <c r="F2" s="67"/>
      <c r="G2" s="67"/>
      <c r="H2" s="67"/>
      <c r="I2" s="6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25.5" x14ac:dyDescent="0.2">
      <c r="A4" s="3" t="s">
        <v>4</v>
      </c>
      <c r="B4" s="3" t="s">
        <v>5</v>
      </c>
      <c r="C4" s="3" t="s">
        <v>6</v>
      </c>
      <c r="D4" s="3" t="s">
        <v>0</v>
      </c>
      <c r="E4" s="11" t="s">
        <v>14</v>
      </c>
      <c r="F4" s="11" t="s">
        <v>15</v>
      </c>
      <c r="G4" s="11" t="s">
        <v>16</v>
      </c>
      <c r="H4" s="12" t="s">
        <v>17</v>
      </c>
      <c r="I4" s="11" t="s">
        <v>18</v>
      </c>
    </row>
    <row r="5" spans="1:9" x14ac:dyDescent="0.2">
      <c r="A5" s="14" t="s">
        <v>1</v>
      </c>
      <c r="B5" s="13">
        <v>372.77499999999998</v>
      </c>
      <c r="C5" s="13">
        <v>0</v>
      </c>
      <c r="D5" s="13">
        <v>372.77499999999998</v>
      </c>
      <c r="E5" s="13">
        <v>20</v>
      </c>
      <c r="F5" s="13">
        <v>21</v>
      </c>
      <c r="G5" s="63">
        <v>0</v>
      </c>
      <c r="H5" s="13">
        <f t="shared" ref="H5:H68" si="0">+G5*B5</f>
        <v>0</v>
      </c>
      <c r="I5" s="13">
        <f>+B5-H5</f>
        <v>372.77499999999998</v>
      </c>
    </row>
    <row r="6" spans="1:9" x14ac:dyDescent="0.2">
      <c r="A6" s="14">
        <v>1929</v>
      </c>
      <c r="B6" s="13">
        <v>198.07999999999998</v>
      </c>
      <c r="C6" s="13">
        <v>-221.14</v>
      </c>
      <c r="D6" s="13">
        <v>-23.06</v>
      </c>
      <c r="E6" s="13">
        <v>20</v>
      </c>
      <c r="F6" s="13">
        <f>IF(2017-A6+1&gt;E6,E6+1,2017-A6+1)</f>
        <v>21</v>
      </c>
      <c r="G6" s="63">
        <f>+VLOOKUP(F6,'MACRS 20 Year Rates'!$A$4:$C$25,3,FALSE)</f>
        <v>1.0000000000000002</v>
      </c>
      <c r="H6" s="13">
        <f t="shared" si="0"/>
        <v>198.08000000000004</v>
      </c>
      <c r="I6" s="13">
        <f t="shared" ref="I6:I69" si="1">+B6-H6</f>
        <v>0</v>
      </c>
    </row>
    <row r="7" spans="1:9" x14ac:dyDescent="0.2">
      <c r="A7" s="14">
        <v>1930</v>
      </c>
      <c r="B7" s="13">
        <v>3.62</v>
      </c>
      <c r="C7" s="13">
        <v>-8.07</v>
      </c>
      <c r="D7" s="13">
        <v>-4.45</v>
      </c>
      <c r="E7" s="13">
        <v>20</v>
      </c>
      <c r="F7" s="13">
        <f t="shared" ref="F7:F70" si="2">IF(2017-A7+1&gt;E7,E7+1,2017-A7+1)</f>
        <v>21</v>
      </c>
      <c r="G7" s="63">
        <f>+VLOOKUP(F7,'MACRS 20 Year Rates'!$A$4:$C$25,3,FALSE)</f>
        <v>1.0000000000000002</v>
      </c>
      <c r="H7" s="13">
        <f t="shared" si="0"/>
        <v>3.620000000000001</v>
      </c>
      <c r="I7" s="13">
        <f t="shared" si="1"/>
        <v>0</v>
      </c>
    </row>
    <row r="8" spans="1:9" x14ac:dyDescent="0.2">
      <c r="A8" s="14">
        <v>1931</v>
      </c>
      <c r="B8" s="13">
        <v>13.82</v>
      </c>
      <c r="C8" s="13">
        <v>-14.98</v>
      </c>
      <c r="D8" s="13">
        <v>-1.1599999999999999</v>
      </c>
      <c r="E8" s="13">
        <v>20</v>
      </c>
      <c r="F8" s="13">
        <f t="shared" si="2"/>
        <v>21</v>
      </c>
      <c r="G8" s="63">
        <f>+VLOOKUP(F8,'MACRS 20 Year Rates'!$A$4:$C$25,3,FALSE)</f>
        <v>1.0000000000000002</v>
      </c>
      <c r="H8" s="13">
        <f t="shared" si="0"/>
        <v>13.820000000000004</v>
      </c>
      <c r="I8" s="13">
        <f t="shared" si="1"/>
        <v>0</v>
      </c>
    </row>
    <row r="9" spans="1:9" x14ac:dyDescent="0.2">
      <c r="A9" s="14">
        <v>1933</v>
      </c>
      <c r="B9" s="13">
        <v>115.18</v>
      </c>
      <c r="C9" s="13">
        <v>-125.32000000000001</v>
      </c>
      <c r="D9" s="13">
        <v>-10.14</v>
      </c>
      <c r="E9" s="13">
        <v>20</v>
      </c>
      <c r="F9" s="13">
        <f t="shared" si="2"/>
        <v>21</v>
      </c>
      <c r="G9" s="63">
        <f>+VLOOKUP(F9,'MACRS 20 Year Rates'!$A$4:$C$25,3,FALSE)</f>
        <v>1.0000000000000002</v>
      </c>
      <c r="H9" s="13">
        <f t="shared" si="0"/>
        <v>115.18000000000004</v>
      </c>
      <c r="I9" s="13">
        <f t="shared" si="1"/>
        <v>0</v>
      </c>
    </row>
    <row r="10" spans="1:9" x14ac:dyDescent="0.2">
      <c r="A10" s="14">
        <v>1934</v>
      </c>
      <c r="B10" s="13">
        <v>26.64</v>
      </c>
      <c r="C10" s="13">
        <v>-28.88</v>
      </c>
      <c r="D10" s="13">
        <v>-2.2400000000000002</v>
      </c>
      <c r="E10" s="13">
        <v>20</v>
      </c>
      <c r="F10" s="13">
        <f t="shared" si="2"/>
        <v>21</v>
      </c>
      <c r="G10" s="63">
        <f>+VLOOKUP(F10,'MACRS 20 Year Rates'!$A$4:$C$25,3,FALSE)</f>
        <v>1.0000000000000002</v>
      </c>
      <c r="H10" s="13">
        <f t="shared" si="0"/>
        <v>26.640000000000008</v>
      </c>
      <c r="I10" s="13">
        <f t="shared" si="1"/>
        <v>0</v>
      </c>
    </row>
    <row r="11" spans="1:9" x14ac:dyDescent="0.2">
      <c r="A11" s="14">
        <v>1935</v>
      </c>
      <c r="B11" s="13">
        <v>38.619999999999997</v>
      </c>
      <c r="C11" s="13">
        <v>-42.089999999999996</v>
      </c>
      <c r="D11" s="13">
        <v>-3.47</v>
      </c>
      <c r="E11" s="13">
        <v>20</v>
      </c>
      <c r="F11" s="13">
        <f t="shared" si="2"/>
        <v>21</v>
      </c>
      <c r="G11" s="63">
        <f>+VLOOKUP(F11,'MACRS 20 Year Rates'!$A$4:$C$25,3,FALSE)</f>
        <v>1.0000000000000002</v>
      </c>
      <c r="H11" s="13">
        <f t="shared" si="0"/>
        <v>38.620000000000005</v>
      </c>
      <c r="I11" s="13">
        <f t="shared" si="1"/>
        <v>0</v>
      </c>
    </row>
    <row r="12" spans="1:9" x14ac:dyDescent="0.2">
      <c r="A12" s="14">
        <v>1937</v>
      </c>
      <c r="B12" s="13">
        <v>72.84</v>
      </c>
      <c r="C12" s="13">
        <v>-79.39</v>
      </c>
      <c r="D12" s="13">
        <v>-6.55</v>
      </c>
      <c r="E12" s="13">
        <v>20</v>
      </c>
      <c r="F12" s="13">
        <f t="shared" si="2"/>
        <v>21</v>
      </c>
      <c r="G12" s="63">
        <f>+VLOOKUP(F12,'MACRS 20 Year Rates'!$A$4:$C$25,3,FALSE)</f>
        <v>1.0000000000000002</v>
      </c>
      <c r="H12" s="13">
        <f t="shared" si="0"/>
        <v>72.840000000000018</v>
      </c>
      <c r="I12" s="13">
        <f t="shared" si="1"/>
        <v>0</v>
      </c>
    </row>
    <row r="13" spans="1:9" x14ac:dyDescent="0.2">
      <c r="A13" s="14">
        <v>1938</v>
      </c>
      <c r="B13" s="13">
        <v>56.31</v>
      </c>
      <c r="C13" s="13">
        <v>-61.370000000000005</v>
      </c>
      <c r="D13" s="13">
        <v>-5.0599999999999996</v>
      </c>
      <c r="E13" s="13">
        <v>20</v>
      </c>
      <c r="F13" s="13">
        <f t="shared" si="2"/>
        <v>21</v>
      </c>
      <c r="G13" s="63">
        <f>+VLOOKUP(F13,'MACRS 20 Year Rates'!$A$4:$C$25,3,FALSE)</f>
        <v>1.0000000000000002</v>
      </c>
      <c r="H13" s="13">
        <f t="shared" si="0"/>
        <v>56.310000000000016</v>
      </c>
      <c r="I13" s="13">
        <f t="shared" si="1"/>
        <v>0</v>
      </c>
    </row>
    <row r="14" spans="1:9" x14ac:dyDescent="0.2">
      <c r="A14" s="14">
        <v>1941</v>
      </c>
      <c r="B14" s="13">
        <v>61.04</v>
      </c>
      <c r="C14" s="13">
        <v>-66.53</v>
      </c>
      <c r="D14" s="13">
        <v>-5.49</v>
      </c>
      <c r="E14" s="13">
        <v>20</v>
      </c>
      <c r="F14" s="13">
        <f t="shared" si="2"/>
        <v>21</v>
      </c>
      <c r="G14" s="63">
        <f>+VLOOKUP(F14,'MACRS 20 Year Rates'!$A$4:$C$25,3,FALSE)</f>
        <v>1.0000000000000002</v>
      </c>
      <c r="H14" s="13">
        <f t="shared" si="0"/>
        <v>61.040000000000013</v>
      </c>
      <c r="I14" s="13">
        <f t="shared" si="1"/>
        <v>0</v>
      </c>
    </row>
    <row r="15" spans="1:9" x14ac:dyDescent="0.2">
      <c r="A15" s="14">
        <v>1942</v>
      </c>
      <c r="B15" s="13">
        <v>115.94000000000001</v>
      </c>
      <c r="C15" s="13">
        <v>-126.52</v>
      </c>
      <c r="D15" s="13">
        <v>-10.58</v>
      </c>
      <c r="E15" s="13">
        <v>20</v>
      </c>
      <c r="F15" s="13">
        <f t="shared" si="2"/>
        <v>21</v>
      </c>
      <c r="G15" s="63">
        <f>+VLOOKUP(F15,'MACRS 20 Year Rates'!$A$4:$C$25,3,FALSE)</f>
        <v>1.0000000000000002</v>
      </c>
      <c r="H15" s="13">
        <f t="shared" si="0"/>
        <v>115.94000000000004</v>
      </c>
      <c r="I15" s="13">
        <f t="shared" si="1"/>
        <v>0</v>
      </c>
    </row>
    <row r="16" spans="1:9" x14ac:dyDescent="0.2">
      <c r="A16" s="14">
        <v>1945</v>
      </c>
      <c r="B16" s="13">
        <v>129.12</v>
      </c>
      <c r="C16" s="13">
        <v>-140.74</v>
      </c>
      <c r="D16" s="13">
        <v>-11.62</v>
      </c>
      <c r="E16" s="13">
        <v>20</v>
      </c>
      <c r="F16" s="13">
        <f t="shared" si="2"/>
        <v>21</v>
      </c>
      <c r="G16" s="63">
        <f>+VLOOKUP(F16,'MACRS 20 Year Rates'!$A$4:$C$25,3,FALSE)</f>
        <v>1.0000000000000002</v>
      </c>
      <c r="H16" s="13">
        <f t="shared" si="0"/>
        <v>129.12000000000003</v>
      </c>
      <c r="I16" s="13">
        <f t="shared" si="1"/>
        <v>0</v>
      </c>
    </row>
    <row r="17" spans="1:9" x14ac:dyDescent="0.2">
      <c r="A17" s="14">
        <v>1947</v>
      </c>
      <c r="B17" s="13">
        <v>145.57</v>
      </c>
      <c r="C17" s="13">
        <v>-159.54999999999998</v>
      </c>
      <c r="D17" s="13">
        <v>-13.979999999999999</v>
      </c>
      <c r="E17" s="13">
        <v>20</v>
      </c>
      <c r="F17" s="13">
        <f t="shared" si="2"/>
        <v>21</v>
      </c>
      <c r="G17" s="63">
        <f>+VLOOKUP(F17,'MACRS 20 Year Rates'!$A$4:$C$25,3,FALSE)</f>
        <v>1.0000000000000002</v>
      </c>
      <c r="H17" s="13">
        <f t="shared" si="0"/>
        <v>145.57000000000002</v>
      </c>
      <c r="I17" s="13">
        <f t="shared" si="1"/>
        <v>0</v>
      </c>
    </row>
    <row r="18" spans="1:9" x14ac:dyDescent="0.2">
      <c r="A18" s="14">
        <v>1948</v>
      </c>
      <c r="B18" s="13">
        <v>85.16</v>
      </c>
      <c r="C18" s="13">
        <v>-92.82</v>
      </c>
      <c r="D18" s="13">
        <v>-7.66</v>
      </c>
      <c r="E18" s="13">
        <v>20</v>
      </c>
      <c r="F18" s="13">
        <f t="shared" si="2"/>
        <v>21</v>
      </c>
      <c r="G18" s="63">
        <f>+VLOOKUP(F18,'MACRS 20 Year Rates'!$A$4:$C$25,3,FALSE)</f>
        <v>1.0000000000000002</v>
      </c>
      <c r="H18" s="13">
        <f t="shared" si="0"/>
        <v>85.160000000000011</v>
      </c>
      <c r="I18" s="13">
        <f t="shared" si="1"/>
        <v>0</v>
      </c>
    </row>
    <row r="19" spans="1:9" x14ac:dyDescent="0.2">
      <c r="A19" s="14">
        <v>1949</v>
      </c>
      <c r="B19" s="13">
        <v>1672.5900000000001</v>
      </c>
      <c r="C19" s="13">
        <v>-1822.7600000000002</v>
      </c>
      <c r="D19" s="13">
        <v>-150.17000000000002</v>
      </c>
      <c r="E19" s="13">
        <v>20</v>
      </c>
      <c r="F19" s="13">
        <f t="shared" si="2"/>
        <v>21</v>
      </c>
      <c r="G19" s="63">
        <f>+VLOOKUP(F19,'MACRS 20 Year Rates'!$A$4:$C$25,3,FALSE)</f>
        <v>1.0000000000000002</v>
      </c>
      <c r="H19" s="13">
        <f t="shared" si="0"/>
        <v>1672.5900000000006</v>
      </c>
      <c r="I19" s="13">
        <f t="shared" si="1"/>
        <v>0</v>
      </c>
    </row>
    <row r="20" spans="1:9" x14ac:dyDescent="0.2">
      <c r="A20" s="14">
        <v>1952</v>
      </c>
      <c r="B20" s="13">
        <v>228.97</v>
      </c>
      <c r="C20" s="13">
        <v>-247.44</v>
      </c>
      <c r="D20" s="13">
        <v>-18.47</v>
      </c>
      <c r="E20" s="13">
        <v>20</v>
      </c>
      <c r="F20" s="13">
        <f t="shared" si="2"/>
        <v>21</v>
      </c>
      <c r="G20" s="63">
        <f>+VLOOKUP(F20,'MACRS 20 Year Rates'!$A$4:$C$25,3,FALSE)</f>
        <v>1.0000000000000002</v>
      </c>
      <c r="H20" s="13">
        <f t="shared" si="0"/>
        <v>228.97000000000006</v>
      </c>
      <c r="I20" s="13">
        <f t="shared" si="1"/>
        <v>0</v>
      </c>
    </row>
    <row r="21" spans="1:9" x14ac:dyDescent="0.2">
      <c r="A21" s="14">
        <v>1954</v>
      </c>
      <c r="B21" s="13">
        <v>145.19999999999999</v>
      </c>
      <c r="C21" s="13">
        <v>-156.89999999999998</v>
      </c>
      <c r="D21" s="13">
        <v>-11.7</v>
      </c>
      <c r="E21" s="13">
        <v>20</v>
      </c>
      <c r="F21" s="13">
        <f t="shared" si="2"/>
        <v>21</v>
      </c>
      <c r="G21" s="63">
        <f>+VLOOKUP(F21,'MACRS 20 Year Rates'!$A$4:$C$25,3,FALSE)</f>
        <v>1.0000000000000002</v>
      </c>
      <c r="H21" s="13">
        <f t="shared" si="0"/>
        <v>145.20000000000002</v>
      </c>
      <c r="I21" s="13">
        <f t="shared" si="1"/>
        <v>0</v>
      </c>
    </row>
    <row r="22" spans="1:9" x14ac:dyDescent="0.2">
      <c r="A22" s="14">
        <v>1955</v>
      </c>
      <c r="B22" s="13">
        <v>1344.07</v>
      </c>
      <c r="C22" s="13">
        <v>-1462.73</v>
      </c>
      <c r="D22" s="13">
        <v>-118.66</v>
      </c>
      <c r="E22" s="13">
        <v>20</v>
      </c>
      <c r="F22" s="13">
        <f t="shared" si="2"/>
        <v>21</v>
      </c>
      <c r="G22" s="63">
        <f>+VLOOKUP(F22,'MACRS 20 Year Rates'!$A$4:$C$25,3,FALSE)</f>
        <v>1.0000000000000002</v>
      </c>
      <c r="H22" s="13">
        <f t="shared" si="0"/>
        <v>1344.0700000000002</v>
      </c>
      <c r="I22" s="13">
        <f t="shared" si="1"/>
        <v>0</v>
      </c>
    </row>
    <row r="23" spans="1:9" x14ac:dyDescent="0.2">
      <c r="A23" s="14">
        <v>1956</v>
      </c>
      <c r="B23" s="13">
        <v>43.98</v>
      </c>
      <c r="C23" s="13">
        <v>-47.54</v>
      </c>
      <c r="D23" s="13">
        <v>-3.56</v>
      </c>
      <c r="E23" s="13">
        <v>20</v>
      </c>
      <c r="F23" s="13">
        <f t="shared" si="2"/>
        <v>21</v>
      </c>
      <c r="G23" s="63">
        <f>+VLOOKUP(F23,'MACRS 20 Year Rates'!$A$4:$C$25,3,FALSE)</f>
        <v>1.0000000000000002</v>
      </c>
      <c r="H23" s="13">
        <f t="shared" si="0"/>
        <v>43.980000000000004</v>
      </c>
      <c r="I23" s="13">
        <f t="shared" si="1"/>
        <v>0</v>
      </c>
    </row>
    <row r="24" spans="1:9" x14ac:dyDescent="0.2">
      <c r="A24" s="14">
        <v>1957</v>
      </c>
      <c r="B24" s="13">
        <v>108.37</v>
      </c>
      <c r="C24" s="13">
        <v>-119.06</v>
      </c>
      <c r="D24" s="13">
        <v>-10.69</v>
      </c>
      <c r="E24" s="13">
        <v>20</v>
      </c>
      <c r="F24" s="13">
        <f t="shared" si="2"/>
        <v>21</v>
      </c>
      <c r="G24" s="63">
        <f>+VLOOKUP(F24,'MACRS 20 Year Rates'!$A$4:$C$25,3,FALSE)</f>
        <v>1.0000000000000002</v>
      </c>
      <c r="H24" s="13">
        <f t="shared" si="0"/>
        <v>108.37000000000003</v>
      </c>
      <c r="I24" s="13">
        <f t="shared" si="1"/>
        <v>0</v>
      </c>
    </row>
    <row r="25" spans="1:9" x14ac:dyDescent="0.2">
      <c r="A25" s="14">
        <v>1958</v>
      </c>
      <c r="B25" s="13">
        <v>50.03</v>
      </c>
      <c r="C25" s="13">
        <v>-54.53</v>
      </c>
      <c r="D25" s="13">
        <v>-4.5</v>
      </c>
      <c r="E25" s="13">
        <v>20</v>
      </c>
      <c r="F25" s="13">
        <f t="shared" si="2"/>
        <v>21</v>
      </c>
      <c r="G25" s="63">
        <f>+VLOOKUP(F25,'MACRS 20 Year Rates'!$A$4:$C$25,3,FALSE)</f>
        <v>1.0000000000000002</v>
      </c>
      <c r="H25" s="13">
        <f t="shared" si="0"/>
        <v>50.030000000000015</v>
      </c>
      <c r="I25" s="13">
        <f t="shared" si="1"/>
        <v>0</v>
      </c>
    </row>
    <row r="26" spans="1:9" x14ac:dyDescent="0.2">
      <c r="A26" s="14">
        <v>1960</v>
      </c>
      <c r="B26" s="13">
        <v>48.34</v>
      </c>
      <c r="C26" s="13">
        <v>-52.690000000000005</v>
      </c>
      <c r="D26" s="13">
        <v>-4.3499999999999996</v>
      </c>
      <c r="E26" s="13">
        <v>20</v>
      </c>
      <c r="F26" s="13">
        <f t="shared" si="2"/>
        <v>21</v>
      </c>
      <c r="G26" s="63">
        <f>+VLOOKUP(F26,'MACRS 20 Year Rates'!$A$4:$C$25,3,FALSE)</f>
        <v>1.0000000000000002</v>
      </c>
      <c r="H26" s="13">
        <f t="shared" si="0"/>
        <v>48.340000000000018</v>
      </c>
      <c r="I26" s="13">
        <f t="shared" si="1"/>
        <v>0</v>
      </c>
    </row>
    <row r="27" spans="1:9" x14ac:dyDescent="0.2">
      <c r="A27" s="14">
        <v>1961</v>
      </c>
      <c r="B27" s="13">
        <v>1217.8800000000001</v>
      </c>
      <c r="C27" s="13">
        <v>-1327.48</v>
      </c>
      <c r="D27" s="13">
        <v>-109.6</v>
      </c>
      <c r="E27" s="13">
        <v>20</v>
      </c>
      <c r="F27" s="13">
        <f t="shared" si="2"/>
        <v>21</v>
      </c>
      <c r="G27" s="63">
        <f>+VLOOKUP(F27,'MACRS 20 Year Rates'!$A$4:$C$25,3,FALSE)</f>
        <v>1.0000000000000002</v>
      </c>
      <c r="H27" s="13">
        <f t="shared" si="0"/>
        <v>1217.8800000000003</v>
      </c>
      <c r="I27" s="13">
        <f t="shared" si="1"/>
        <v>0</v>
      </c>
    </row>
    <row r="28" spans="1:9" x14ac:dyDescent="0.2">
      <c r="A28" s="14">
        <v>1963</v>
      </c>
      <c r="B28" s="13">
        <v>291.54000000000002</v>
      </c>
      <c r="C28" s="13">
        <v>-317.77000000000004</v>
      </c>
      <c r="D28" s="13">
        <v>-26.23</v>
      </c>
      <c r="E28" s="13">
        <v>20</v>
      </c>
      <c r="F28" s="13">
        <f t="shared" si="2"/>
        <v>21</v>
      </c>
      <c r="G28" s="63">
        <f>+VLOOKUP(F28,'MACRS 20 Year Rates'!$A$4:$C$25,3,FALSE)</f>
        <v>1.0000000000000002</v>
      </c>
      <c r="H28" s="13">
        <f t="shared" si="0"/>
        <v>291.54000000000008</v>
      </c>
      <c r="I28" s="13">
        <f t="shared" si="1"/>
        <v>0</v>
      </c>
    </row>
    <row r="29" spans="1:9" x14ac:dyDescent="0.2">
      <c r="A29" s="14">
        <v>1964</v>
      </c>
      <c r="B29" s="13">
        <v>715.53</v>
      </c>
      <c r="C29" s="13">
        <v>-778.88</v>
      </c>
      <c r="D29" s="13">
        <v>-63.35</v>
      </c>
      <c r="E29" s="13">
        <v>20</v>
      </c>
      <c r="F29" s="13">
        <f t="shared" si="2"/>
        <v>21</v>
      </c>
      <c r="G29" s="63">
        <f>+VLOOKUP(F29,'MACRS 20 Year Rates'!$A$4:$C$25,3,FALSE)</f>
        <v>1.0000000000000002</v>
      </c>
      <c r="H29" s="13">
        <f t="shared" si="0"/>
        <v>715.53000000000009</v>
      </c>
      <c r="I29" s="13">
        <f t="shared" si="1"/>
        <v>0</v>
      </c>
    </row>
    <row r="30" spans="1:9" x14ac:dyDescent="0.2">
      <c r="A30" s="14">
        <v>1965</v>
      </c>
      <c r="B30" s="13">
        <v>578.63</v>
      </c>
      <c r="C30" s="13">
        <v>-630.65</v>
      </c>
      <c r="D30" s="13">
        <v>-52.019999999999996</v>
      </c>
      <c r="E30" s="13">
        <v>20</v>
      </c>
      <c r="F30" s="13">
        <f t="shared" si="2"/>
        <v>21</v>
      </c>
      <c r="G30" s="63">
        <f>+VLOOKUP(F30,'MACRS 20 Year Rates'!$A$4:$C$25,3,FALSE)</f>
        <v>1.0000000000000002</v>
      </c>
      <c r="H30" s="13">
        <f t="shared" si="0"/>
        <v>578.63000000000011</v>
      </c>
      <c r="I30" s="13">
        <f t="shared" si="1"/>
        <v>0</v>
      </c>
    </row>
    <row r="31" spans="1:9" x14ac:dyDescent="0.2">
      <c r="A31" s="14">
        <v>1966</v>
      </c>
      <c r="B31" s="13">
        <v>441.53000000000003</v>
      </c>
      <c r="C31" s="13">
        <v>-481.21000000000004</v>
      </c>
      <c r="D31" s="13">
        <v>-39.68</v>
      </c>
      <c r="E31" s="13">
        <v>20</v>
      </c>
      <c r="F31" s="13">
        <f t="shared" si="2"/>
        <v>21</v>
      </c>
      <c r="G31" s="63">
        <f>+VLOOKUP(F31,'MACRS 20 Year Rates'!$A$4:$C$25,3,FALSE)</f>
        <v>1.0000000000000002</v>
      </c>
      <c r="H31" s="13">
        <f t="shared" si="0"/>
        <v>441.53000000000014</v>
      </c>
      <c r="I31" s="13">
        <f t="shared" si="1"/>
        <v>0</v>
      </c>
    </row>
    <row r="32" spans="1:9" x14ac:dyDescent="0.2">
      <c r="A32" s="14">
        <v>1967</v>
      </c>
      <c r="B32" s="13">
        <v>133.81</v>
      </c>
      <c r="C32" s="13">
        <v>-145.85</v>
      </c>
      <c r="D32" s="13">
        <v>-12.04</v>
      </c>
      <c r="E32" s="13">
        <v>20</v>
      </c>
      <c r="F32" s="13">
        <f t="shared" si="2"/>
        <v>21</v>
      </c>
      <c r="G32" s="63">
        <f>+VLOOKUP(F32,'MACRS 20 Year Rates'!$A$4:$C$25,3,FALSE)</f>
        <v>1.0000000000000002</v>
      </c>
      <c r="H32" s="13">
        <f t="shared" si="0"/>
        <v>133.81000000000003</v>
      </c>
      <c r="I32" s="13">
        <f t="shared" si="1"/>
        <v>0</v>
      </c>
    </row>
    <row r="33" spans="1:9" x14ac:dyDescent="0.2">
      <c r="A33" s="14">
        <v>1968</v>
      </c>
      <c r="B33" s="13">
        <v>311.35000000000002</v>
      </c>
      <c r="C33" s="13">
        <v>-339.33</v>
      </c>
      <c r="D33" s="13">
        <v>-27.98</v>
      </c>
      <c r="E33" s="13">
        <v>20</v>
      </c>
      <c r="F33" s="13">
        <f t="shared" si="2"/>
        <v>21</v>
      </c>
      <c r="G33" s="63">
        <f>+VLOOKUP(F33,'MACRS 20 Year Rates'!$A$4:$C$25,3,FALSE)</f>
        <v>1.0000000000000002</v>
      </c>
      <c r="H33" s="13">
        <f t="shared" si="0"/>
        <v>311.35000000000008</v>
      </c>
      <c r="I33" s="13">
        <f t="shared" si="1"/>
        <v>0</v>
      </c>
    </row>
    <row r="34" spans="1:9" x14ac:dyDescent="0.2">
      <c r="A34" s="14">
        <v>1969</v>
      </c>
      <c r="B34" s="13">
        <v>205.83</v>
      </c>
      <c r="C34" s="13">
        <v>-207.17000000000002</v>
      </c>
      <c r="D34" s="13">
        <v>-1.34</v>
      </c>
      <c r="E34" s="13">
        <v>20</v>
      </c>
      <c r="F34" s="13">
        <f t="shared" si="2"/>
        <v>21</v>
      </c>
      <c r="G34" s="63">
        <f>+VLOOKUP(F34,'MACRS 20 Year Rates'!$A$4:$C$25,3,FALSE)</f>
        <v>1.0000000000000002</v>
      </c>
      <c r="H34" s="13">
        <f t="shared" si="0"/>
        <v>205.83000000000007</v>
      </c>
      <c r="I34" s="13">
        <f t="shared" si="1"/>
        <v>0</v>
      </c>
    </row>
    <row r="35" spans="1:9" x14ac:dyDescent="0.2">
      <c r="A35" s="14">
        <v>1970</v>
      </c>
      <c r="B35" s="13">
        <v>172.55</v>
      </c>
      <c r="C35" s="13">
        <v>-187.95000000000002</v>
      </c>
      <c r="D35" s="13">
        <v>-15.4</v>
      </c>
      <c r="E35" s="13">
        <v>20</v>
      </c>
      <c r="F35" s="13">
        <f t="shared" si="2"/>
        <v>21</v>
      </c>
      <c r="G35" s="63">
        <f>+VLOOKUP(F35,'MACRS 20 Year Rates'!$A$4:$C$25,3,FALSE)</f>
        <v>1.0000000000000002</v>
      </c>
      <c r="H35" s="13">
        <f t="shared" si="0"/>
        <v>172.55000000000004</v>
      </c>
      <c r="I35" s="13">
        <f t="shared" si="1"/>
        <v>0</v>
      </c>
    </row>
    <row r="36" spans="1:9" x14ac:dyDescent="0.2">
      <c r="A36" s="14">
        <v>1971</v>
      </c>
      <c r="B36" s="13">
        <v>3097.65</v>
      </c>
      <c r="C36" s="13">
        <v>-3368.0200000000004</v>
      </c>
      <c r="D36" s="13">
        <v>-270.37</v>
      </c>
      <c r="E36" s="13">
        <v>20</v>
      </c>
      <c r="F36" s="13">
        <f t="shared" si="2"/>
        <v>21</v>
      </c>
      <c r="G36" s="63">
        <f>+VLOOKUP(F36,'MACRS 20 Year Rates'!$A$4:$C$25,3,FALSE)</f>
        <v>1.0000000000000002</v>
      </c>
      <c r="H36" s="13">
        <f t="shared" si="0"/>
        <v>3097.650000000001</v>
      </c>
      <c r="I36" s="13">
        <f t="shared" si="1"/>
        <v>0</v>
      </c>
    </row>
    <row r="37" spans="1:9" x14ac:dyDescent="0.2">
      <c r="A37" s="14">
        <v>1972</v>
      </c>
      <c r="B37" s="13">
        <v>443.11999999999995</v>
      </c>
      <c r="C37" s="13">
        <v>-482.80999999999995</v>
      </c>
      <c r="D37" s="13">
        <v>-39.69</v>
      </c>
      <c r="E37" s="13">
        <v>20</v>
      </c>
      <c r="F37" s="13">
        <f t="shared" si="2"/>
        <v>21</v>
      </c>
      <c r="G37" s="63">
        <f>+VLOOKUP(F37,'MACRS 20 Year Rates'!$A$4:$C$25,3,FALSE)</f>
        <v>1.0000000000000002</v>
      </c>
      <c r="H37" s="13">
        <f t="shared" si="0"/>
        <v>443.12000000000006</v>
      </c>
      <c r="I37" s="13">
        <f t="shared" si="1"/>
        <v>0</v>
      </c>
    </row>
    <row r="38" spans="1:9" x14ac:dyDescent="0.2">
      <c r="A38" s="14">
        <v>1973</v>
      </c>
      <c r="B38" s="13">
        <v>283.51000000000005</v>
      </c>
      <c r="C38" s="13">
        <v>-310.45000000000005</v>
      </c>
      <c r="D38" s="13">
        <v>-26.94</v>
      </c>
      <c r="E38" s="13">
        <v>20</v>
      </c>
      <c r="F38" s="13">
        <f t="shared" si="2"/>
        <v>21</v>
      </c>
      <c r="G38" s="63">
        <f>+VLOOKUP(F38,'MACRS 20 Year Rates'!$A$4:$C$25,3,FALSE)</f>
        <v>1.0000000000000002</v>
      </c>
      <c r="H38" s="13">
        <f t="shared" si="0"/>
        <v>283.5100000000001</v>
      </c>
      <c r="I38" s="13">
        <f t="shared" si="1"/>
        <v>0</v>
      </c>
    </row>
    <row r="39" spans="1:9" x14ac:dyDescent="0.2">
      <c r="A39" s="14">
        <v>1974</v>
      </c>
      <c r="B39" s="13">
        <v>657.45</v>
      </c>
      <c r="C39" s="13">
        <v>-716.58</v>
      </c>
      <c r="D39" s="13">
        <v>-59.13</v>
      </c>
      <c r="E39" s="13">
        <v>20</v>
      </c>
      <c r="F39" s="13">
        <f t="shared" si="2"/>
        <v>21</v>
      </c>
      <c r="G39" s="63">
        <f>+VLOOKUP(F39,'MACRS 20 Year Rates'!$A$4:$C$25,3,FALSE)</f>
        <v>1.0000000000000002</v>
      </c>
      <c r="H39" s="13">
        <f t="shared" si="0"/>
        <v>657.45000000000016</v>
      </c>
      <c r="I39" s="13">
        <f t="shared" si="1"/>
        <v>0</v>
      </c>
    </row>
    <row r="40" spans="1:9" x14ac:dyDescent="0.2">
      <c r="A40" s="14">
        <v>1975</v>
      </c>
      <c r="B40" s="13">
        <v>1045.8</v>
      </c>
      <c r="C40" s="13">
        <v>-1139.71</v>
      </c>
      <c r="D40" s="13">
        <v>-93.91</v>
      </c>
      <c r="E40" s="13">
        <v>20</v>
      </c>
      <c r="F40" s="13">
        <f t="shared" si="2"/>
        <v>21</v>
      </c>
      <c r="G40" s="63">
        <f>+VLOOKUP(F40,'MACRS 20 Year Rates'!$A$4:$C$25,3,FALSE)</f>
        <v>1.0000000000000002</v>
      </c>
      <c r="H40" s="13">
        <f t="shared" si="0"/>
        <v>1045.8000000000002</v>
      </c>
      <c r="I40" s="13">
        <f t="shared" si="1"/>
        <v>0</v>
      </c>
    </row>
    <row r="41" spans="1:9" x14ac:dyDescent="0.2">
      <c r="A41" s="14">
        <v>1976</v>
      </c>
      <c r="B41" s="13">
        <v>693.30000000000018</v>
      </c>
      <c r="C41" s="13">
        <v>-755.59000000000015</v>
      </c>
      <c r="D41" s="13">
        <v>-62.289999999999992</v>
      </c>
      <c r="E41" s="13">
        <v>20</v>
      </c>
      <c r="F41" s="13">
        <f t="shared" si="2"/>
        <v>21</v>
      </c>
      <c r="G41" s="63">
        <f>+VLOOKUP(F41,'MACRS 20 Year Rates'!$A$4:$C$25,3,FALSE)</f>
        <v>1.0000000000000002</v>
      </c>
      <c r="H41" s="13">
        <f t="shared" si="0"/>
        <v>693.3000000000003</v>
      </c>
      <c r="I41" s="13">
        <f t="shared" si="1"/>
        <v>0</v>
      </c>
    </row>
    <row r="42" spans="1:9" x14ac:dyDescent="0.2">
      <c r="A42" s="14">
        <v>1977</v>
      </c>
      <c r="B42" s="13">
        <v>168.53000000000003</v>
      </c>
      <c r="C42" s="13">
        <v>-182.70000000000002</v>
      </c>
      <c r="D42" s="13">
        <v>-14.170000000000002</v>
      </c>
      <c r="E42" s="13">
        <v>20</v>
      </c>
      <c r="F42" s="13">
        <f t="shared" si="2"/>
        <v>21</v>
      </c>
      <c r="G42" s="63">
        <f>+VLOOKUP(F42,'MACRS 20 Year Rates'!$A$4:$C$25,3,FALSE)</f>
        <v>1.0000000000000002</v>
      </c>
      <c r="H42" s="13">
        <f t="shared" si="0"/>
        <v>168.53000000000006</v>
      </c>
      <c r="I42" s="13">
        <f t="shared" si="1"/>
        <v>0</v>
      </c>
    </row>
    <row r="43" spans="1:9" x14ac:dyDescent="0.2">
      <c r="A43" s="14">
        <v>1978</v>
      </c>
      <c r="B43" s="13">
        <v>3488.35</v>
      </c>
      <c r="C43" s="13">
        <v>-3801.59</v>
      </c>
      <c r="D43" s="13">
        <v>-313.24</v>
      </c>
      <c r="E43" s="13">
        <v>20</v>
      </c>
      <c r="F43" s="13">
        <f t="shared" si="2"/>
        <v>21</v>
      </c>
      <c r="G43" s="63">
        <f>+VLOOKUP(F43,'MACRS 20 Year Rates'!$A$4:$C$25,3,FALSE)</f>
        <v>1.0000000000000002</v>
      </c>
      <c r="H43" s="13">
        <f t="shared" si="0"/>
        <v>3488.3500000000008</v>
      </c>
      <c r="I43" s="13">
        <f t="shared" si="1"/>
        <v>0</v>
      </c>
    </row>
    <row r="44" spans="1:9" x14ac:dyDescent="0.2">
      <c r="A44" s="14">
        <v>1979</v>
      </c>
      <c r="B44" s="13">
        <v>928.74000000000012</v>
      </c>
      <c r="C44" s="13">
        <v>-1008.32</v>
      </c>
      <c r="D44" s="13">
        <v>-79.58</v>
      </c>
      <c r="E44" s="13">
        <v>20</v>
      </c>
      <c r="F44" s="13">
        <f t="shared" si="2"/>
        <v>21</v>
      </c>
      <c r="G44" s="63">
        <f>+VLOOKUP(F44,'MACRS 20 Year Rates'!$A$4:$C$25,3,FALSE)</f>
        <v>1.0000000000000002</v>
      </c>
      <c r="H44" s="13">
        <f t="shared" si="0"/>
        <v>928.74000000000035</v>
      </c>
      <c r="I44" s="13">
        <f t="shared" si="1"/>
        <v>0</v>
      </c>
    </row>
    <row r="45" spans="1:9" x14ac:dyDescent="0.2">
      <c r="A45" s="14">
        <v>1980</v>
      </c>
      <c r="B45" s="13">
        <v>9088.98</v>
      </c>
      <c r="C45" s="13">
        <v>-9904.36</v>
      </c>
      <c r="D45" s="13">
        <v>-815.38</v>
      </c>
      <c r="E45" s="13">
        <v>20</v>
      </c>
      <c r="F45" s="13">
        <f t="shared" si="2"/>
        <v>21</v>
      </c>
      <c r="G45" s="63">
        <f>+VLOOKUP(F45,'MACRS 20 Year Rates'!$A$4:$C$25,3,FALSE)</f>
        <v>1.0000000000000002</v>
      </c>
      <c r="H45" s="13">
        <f t="shared" si="0"/>
        <v>9088.9800000000014</v>
      </c>
      <c r="I45" s="13">
        <f t="shared" si="1"/>
        <v>0</v>
      </c>
    </row>
    <row r="46" spans="1:9" x14ac:dyDescent="0.2">
      <c r="A46" s="14">
        <v>1981</v>
      </c>
      <c r="B46" s="13">
        <v>7001.9999999999991</v>
      </c>
      <c r="C46" s="13">
        <v>-7628.58</v>
      </c>
      <c r="D46" s="13">
        <v>-626.57999999999993</v>
      </c>
      <c r="E46" s="13">
        <v>20</v>
      </c>
      <c r="F46" s="13">
        <f t="shared" si="2"/>
        <v>21</v>
      </c>
      <c r="G46" s="63">
        <f>+VLOOKUP(F46,'MACRS 20 Year Rates'!$A$4:$C$25,3,FALSE)</f>
        <v>1.0000000000000002</v>
      </c>
      <c r="H46" s="13">
        <f t="shared" si="0"/>
        <v>7002.0000000000009</v>
      </c>
      <c r="I46" s="13">
        <f t="shared" si="1"/>
        <v>0</v>
      </c>
    </row>
    <row r="47" spans="1:9" x14ac:dyDescent="0.2">
      <c r="A47" s="14">
        <v>1982</v>
      </c>
      <c r="B47" s="13">
        <v>27348.800000000003</v>
      </c>
      <c r="C47" s="13">
        <v>-29224.780000000002</v>
      </c>
      <c r="D47" s="13">
        <v>-1875.98</v>
      </c>
      <c r="E47" s="13">
        <v>20</v>
      </c>
      <c r="F47" s="13">
        <f t="shared" si="2"/>
        <v>21</v>
      </c>
      <c r="G47" s="63">
        <f>+VLOOKUP(F47,'MACRS 20 Year Rates'!$A$4:$C$25,3,FALSE)</f>
        <v>1.0000000000000002</v>
      </c>
      <c r="H47" s="13">
        <f t="shared" si="0"/>
        <v>27348.80000000001</v>
      </c>
      <c r="I47" s="13">
        <f t="shared" si="1"/>
        <v>0</v>
      </c>
    </row>
    <row r="48" spans="1:9" x14ac:dyDescent="0.2">
      <c r="A48" s="14">
        <v>1983</v>
      </c>
      <c r="B48" s="13">
        <v>24332.459999999992</v>
      </c>
      <c r="C48" s="13">
        <v>-26518.049999999996</v>
      </c>
      <c r="D48" s="13">
        <v>-2185.5899999999997</v>
      </c>
      <c r="E48" s="13">
        <v>20</v>
      </c>
      <c r="F48" s="13">
        <f t="shared" si="2"/>
        <v>21</v>
      </c>
      <c r="G48" s="63">
        <f>+VLOOKUP(F48,'MACRS 20 Year Rates'!$A$4:$C$25,3,FALSE)</f>
        <v>1.0000000000000002</v>
      </c>
      <c r="H48" s="13">
        <f t="shared" si="0"/>
        <v>24332.459999999995</v>
      </c>
      <c r="I48" s="13">
        <f t="shared" si="1"/>
        <v>0</v>
      </c>
    </row>
    <row r="49" spans="1:9" x14ac:dyDescent="0.2">
      <c r="A49" s="14">
        <v>1984</v>
      </c>
      <c r="B49" s="13">
        <v>850.38</v>
      </c>
      <c r="C49" s="13">
        <v>-923.29</v>
      </c>
      <c r="D49" s="13">
        <v>-72.91</v>
      </c>
      <c r="E49" s="13">
        <v>20</v>
      </c>
      <c r="F49" s="13">
        <f t="shared" si="2"/>
        <v>21</v>
      </c>
      <c r="G49" s="63">
        <f>+VLOOKUP(F49,'MACRS 20 Year Rates'!$A$4:$C$25,3,FALSE)</f>
        <v>1.0000000000000002</v>
      </c>
      <c r="H49" s="13">
        <f t="shared" si="0"/>
        <v>850.38000000000022</v>
      </c>
      <c r="I49" s="13">
        <f t="shared" si="1"/>
        <v>0</v>
      </c>
    </row>
    <row r="50" spans="1:9" x14ac:dyDescent="0.2">
      <c r="A50" s="14">
        <v>1985</v>
      </c>
      <c r="B50" s="13">
        <v>1936.02</v>
      </c>
      <c r="C50" s="13">
        <v>-2097.77</v>
      </c>
      <c r="D50" s="13">
        <v>-161.75</v>
      </c>
      <c r="E50" s="13">
        <v>20</v>
      </c>
      <c r="F50" s="13">
        <f t="shared" si="2"/>
        <v>21</v>
      </c>
      <c r="G50" s="63">
        <f>+VLOOKUP(F50,'MACRS 20 Year Rates'!$A$4:$C$25,3,FALSE)</f>
        <v>1.0000000000000002</v>
      </c>
      <c r="H50" s="13">
        <f t="shared" si="0"/>
        <v>1936.0200000000004</v>
      </c>
      <c r="I50" s="13">
        <f t="shared" si="1"/>
        <v>0</v>
      </c>
    </row>
    <row r="51" spans="1:9" x14ac:dyDescent="0.2">
      <c r="A51" s="14">
        <v>1986</v>
      </c>
      <c r="B51" s="13">
        <v>1753.9199999999998</v>
      </c>
      <c r="C51" s="13">
        <v>-1897.34</v>
      </c>
      <c r="D51" s="13">
        <v>-143.41999999999999</v>
      </c>
      <c r="E51" s="13">
        <v>20</v>
      </c>
      <c r="F51" s="13">
        <f t="shared" si="2"/>
        <v>21</v>
      </c>
      <c r="G51" s="63">
        <f>+VLOOKUP(F51,'MACRS 20 Year Rates'!$A$4:$C$25,3,FALSE)</f>
        <v>1.0000000000000002</v>
      </c>
      <c r="H51" s="13">
        <f t="shared" si="0"/>
        <v>1753.9200000000003</v>
      </c>
      <c r="I51" s="13">
        <f t="shared" si="1"/>
        <v>0</v>
      </c>
    </row>
    <row r="52" spans="1:9" x14ac:dyDescent="0.2">
      <c r="A52" s="14">
        <v>1987</v>
      </c>
      <c r="B52" s="13">
        <v>1458.9099999999999</v>
      </c>
      <c r="C52" s="13">
        <v>-1580.11</v>
      </c>
      <c r="D52" s="13">
        <v>-121.2</v>
      </c>
      <c r="E52" s="13">
        <v>20</v>
      </c>
      <c r="F52" s="13">
        <f t="shared" si="2"/>
        <v>21</v>
      </c>
      <c r="G52" s="63">
        <f>+VLOOKUP(F52,'MACRS 20 Year Rates'!$A$4:$C$25,3,FALSE)</f>
        <v>1.0000000000000002</v>
      </c>
      <c r="H52" s="13">
        <f t="shared" si="0"/>
        <v>1458.91</v>
      </c>
      <c r="I52" s="13">
        <f t="shared" si="1"/>
        <v>0</v>
      </c>
    </row>
    <row r="53" spans="1:9" x14ac:dyDescent="0.2">
      <c r="A53" s="14">
        <v>1988</v>
      </c>
      <c r="B53" s="13">
        <v>997.33</v>
      </c>
      <c r="C53" s="13">
        <v>-1083.44</v>
      </c>
      <c r="D53" s="13">
        <v>-86.11</v>
      </c>
      <c r="E53" s="13">
        <v>20</v>
      </c>
      <c r="F53" s="13">
        <f t="shared" si="2"/>
        <v>21</v>
      </c>
      <c r="G53" s="63">
        <f>+VLOOKUP(F53,'MACRS 20 Year Rates'!$A$4:$C$25,3,FALSE)</f>
        <v>1.0000000000000002</v>
      </c>
      <c r="H53" s="13">
        <f t="shared" si="0"/>
        <v>997.33000000000027</v>
      </c>
      <c r="I53" s="13">
        <f t="shared" si="1"/>
        <v>0</v>
      </c>
    </row>
    <row r="54" spans="1:9" x14ac:dyDescent="0.2">
      <c r="A54" s="14">
        <v>1989</v>
      </c>
      <c r="B54" s="13">
        <v>1284.1299999999999</v>
      </c>
      <c r="C54" s="13">
        <v>-1287.8700000000001</v>
      </c>
      <c r="D54" s="13">
        <v>-3.7399999999999913</v>
      </c>
      <c r="E54" s="13">
        <v>20</v>
      </c>
      <c r="F54" s="13">
        <f t="shared" si="2"/>
        <v>21</v>
      </c>
      <c r="G54" s="63">
        <f>+VLOOKUP(F54,'MACRS 20 Year Rates'!$A$4:$C$25,3,FALSE)</f>
        <v>1.0000000000000002</v>
      </c>
      <c r="H54" s="13">
        <f t="shared" si="0"/>
        <v>1284.1300000000001</v>
      </c>
      <c r="I54" s="13">
        <f t="shared" si="1"/>
        <v>0</v>
      </c>
    </row>
    <row r="55" spans="1:9" x14ac:dyDescent="0.2">
      <c r="A55" s="14">
        <v>1990</v>
      </c>
      <c r="B55" s="13">
        <v>1504.7599999999998</v>
      </c>
      <c r="C55" s="13">
        <v>-1343.86</v>
      </c>
      <c r="D55" s="13">
        <v>160.89999999999998</v>
      </c>
      <c r="E55" s="13">
        <v>20</v>
      </c>
      <c r="F55" s="13">
        <f t="shared" si="2"/>
        <v>21</v>
      </c>
      <c r="G55" s="63">
        <f>+VLOOKUP(F55,'MACRS 20 Year Rates'!$A$4:$C$25,3,FALSE)</f>
        <v>1.0000000000000002</v>
      </c>
      <c r="H55" s="13">
        <f t="shared" si="0"/>
        <v>1504.76</v>
      </c>
      <c r="I55" s="13">
        <f t="shared" si="1"/>
        <v>0</v>
      </c>
    </row>
    <row r="56" spans="1:9" x14ac:dyDescent="0.2">
      <c r="A56" s="14">
        <v>1991</v>
      </c>
      <c r="B56" s="13">
        <v>2388.6500000000005</v>
      </c>
      <c r="C56" s="13">
        <v>-1910.6000000000001</v>
      </c>
      <c r="D56" s="13">
        <v>478.05000000000007</v>
      </c>
      <c r="E56" s="13">
        <v>20</v>
      </c>
      <c r="F56" s="13">
        <f t="shared" si="2"/>
        <v>21</v>
      </c>
      <c r="G56" s="63">
        <f>+VLOOKUP(F56,'MACRS 20 Year Rates'!$A$4:$C$25,3,FALSE)</f>
        <v>1.0000000000000002</v>
      </c>
      <c r="H56" s="13">
        <f t="shared" si="0"/>
        <v>2388.650000000001</v>
      </c>
      <c r="I56" s="13">
        <f t="shared" si="1"/>
        <v>0</v>
      </c>
    </row>
    <row r="57" spans="1:9" x14ac:dyDescent="0.2">
      <c r="A57" s="14">
        <v>1992</v>
      </c>
      <c r="B57" s="13">
        <v>3224.88</v>
      </c>
      <c r="C57" s="13">
        <v>-2383.7800000000002</v>
      </c>
      <c r="D57" s="13">
        <v>841.1</v>
      </c>
      <c r="E57" s="13">
        <v>20</v>
      </c>
      <c r="F57" s="13">
        <f t="shared" si="2"/>
        <v>21</v>
      </c>
      <c r="G57" s="63">
        <f>+VLOOKUP(F57,'MACRS 20 Year Rates'!$A$4:$C$25,3,FALSE)</f>
        <v>1.0000000000000002</v>
      </c>
      <c r="H57" s="13">
        <f t="shared" si="0"/>
        <v>3224.880000000001</v>
      </c>
      <c r="I57" s="13">
        <f t="shared" si="1"/>
        <v>0</v>
      </c>
    </row>
    <row r="58" spans="1:9" x14ac:dyDescent="0.2">
      <c r="A58" s="14">
        <v>1993</v>
      </c>
      <c r="B58" s="13">
        <v>1232.1299999999999</v>
      </c>
      <c r="C58" s="13">
        <v>-861.29000000000008</v>
      </c>
      <c r="D58" s="13">
        <v>370.84</v>
      </c>
      <c r="E58" s="13">
        <v>20</v>
      </c>
      <c r="F58" s="13">
        <f t="shared" si="2"/>
        <v>21</v>
      </c>
      <c r="G58" s="63">
        <f>+VLOOKUP(F58,'MACRS 20 Year Rates'!$A$4:$C$25,3,FALSE)</f>
        <v>1.0000000000000002</v>
      </c>
      <c r="H58" s="13">
        <f t="shared" si="0"/>
        <v>1232.1300000000001</v>
      </c>
      <c r="I58" s="13">
        <f t="shared" si="1"/>
        <v>0</v>
      </c>
    </row>
    <row r="59" spans="1:9" x14ac:dyDescent="0.2">
      <c r="A59" s="14">
        <v>1994</v>
      </c>
      <c r="B59" s="13">
        <v>1080.3599999999999</v>
      </c>
      <c r="C59" s="13">
        <v>-707.99999999999989</v>
      </c>
      <c r="D59" s="13">
        <v>372.35999999999996</v>
      </c>
      <c r="E59" s="13">
        <v>20</v>
      </c>
      <c r="F59" s="13">
        <f t="shared" si="2"/>
        <v>21</v>
      </c>
      <c r="G59" s="63">
        <f>+VLOOKUP(F59,'MACRS 20 Year Rates'!$A$4:$C$25,3,FALSE)</f>
        <v>1.0000000000000002</v>
      </c>
      <c r="H59" s="13">
        <f t="shared" si="0"/>
        <v>1080.3600000000001</v>
      </c>
      <c r="I59" s="13">
        <f t="shared" si="1"/>
        <v>0</v>
      </c>
    </row>
    <row r="60" spans="1:9" x14ac:dyDescent="0.2">
      <c r="A60" s="14">
        <v>1995</v>
      </c>
      <c r="B60" s="13">
        <v>2187.2199999999998</v>
      </c>
      <c r="C60" s="13">
        <v>-1084.96</v>
      </c>
      <c r="D60" s="13">
        <v>1102.26</v>
      </c>
      <c r="E60" s="13">
        <v>20</v>
      </c>
      <c r="F60" s="13">
        <f t="shared" si="2"/>
        <v>21</v>
      </c>
      <c r="G60" s="63">
        <f>+VLOOKUP(F60,'MACRS 20 Year Rates'!$A$4:$C$25,3,FALSE)</f>
        <v>1.0000000000000002</v>
      </c>
      <c r="H60" s="13">
        <f t="shared" si="0"/>
        <v>2187.2200000000003</v>
      </c>
      <c r="I60" s="13">
        <f t="shared" si="1"/>
        <v>0</v>
      </c>
    </row>
    <row r="61" spans="1:9" x14ac:dyDescent="0.2">
      <c r="A61" s="14">
        <v>1996</v>
      </c>
      <c r="B61" s="13">
        <v>419.63999999999993</v>
      </c>
      <c r="C61" s="13">
        <v>-244.22</v>
      </c>
      <c r="D61" s="13">
        <v>175.42000000000002</v>
      </c>
      <c r="E61" s="13">
        <v>20</v>
      </c>
      <c r="F61" s="13">
        <f t="shared" si="2"/>
        <v>21</v>
      </c>
      <c r="G61" s="63">
        <f>+VLOOKUP(F61,'MACRS 20 Year Rates'!$A$4:$C$25,3,FALSE)</f>
        <v>1.0000000000000002</v>
      </c>
      <c r="H61" s="13">
        <f t="shared" si="0"/>
        <v>419.64000000000004</v>
      </c>
      <c r="I61" s="13">
        <f t="shared" si="1"/>
        <v>0</v>
      </c>
    </row>
    <row r="62" spans="1:9" x14ac:dyDescent="0.2">
      <c r="A62" s="14">
        <v>1997</v>
      </c>
      <c r="B62" s="13">
        <v>1884.6200000000001</v>
      </c>
      <c r="C62" s="13">
        <v>-996.28</v>
      </c>
      <c r="D62" s="13">
        <v>888.33999999999992</v>
      </c>
      <c r="E62" s="13">
        <v>20</v>
      </c>
      <c r="F62" s="13">
        <f t="shared" si="2"/>
        <v>21</v>
      </c>
      <c r="G62" s="63">
        <f>+VLOOKUP(F62,'MACRS 20 Year Rates'!$A$4:$C$25,3,FALSE)</f>
        <v>1.0000000000000002</v>
      </c>
      <c r="H62" s="13">
        <f t="shared" si="0"/>
        <v>1884.6200000000006</v>
      </c>
      <c r="I62" s="13">
        <f t="shared" si="1"/>
        <v>0</v>
      </c>
    </row>
    <row r="63" spans="1:9" x14ac:dyDescent="0.2">
      <c r="A63" s="14">
        <v>1998</v>
      </c>
      <c r="B63" s="13">
        <v>676.24</v>
      </c>
      <c r="C63" s="13">
        <v>-319.43999999999994</v>
      </c>
      <c r="D63" s="13">
        <v>356.8</v>
      </c>
      <c r="E63" s="13">
        <v>20</v>
      </c>
      <c r="F63" s="13">
        <f t="shared" si="2"/>
        <v>20</v>
      </c>
      <c r="G63" s="63">
        <f>+VLOOKUP(F63,'MACRS 20 Year Rates'!$A$4:$C$25,3,FALSE)</f>
        <v>0.97769000000000017</v>
      </c>
      <c r="H63" s="13">
        <f t="shared" si="0"/>
        <v>661.15308560000017</v>
      </c>
      <c r="I63" s="13">
        <f t="shared" si="1"/>
        <v>15.086914399999841</v>
      </c>
    </row>
    <row r="64" spans="1:9" x14ac:dyDescent="0.2">
      <c r="A64" s="14">
        <v>1999</v>
      </c>
      <c r="B64" s="13">
        <v>2409.1400000000003</v>
      </c>
      <c r="C64" s="13">
        <v>-1110.8400000000001</v>
      </c>
      <c r="D64" s="13">
        <v>1298.3</v>
      </c>
      <c r="E64" s="13">
        <v>20</v>
      </c>
      <c r="F64" s="13">
        <f t="shared" si="2"/>
        <v>19</v>
      </c>
      <c r="G64" s="63">
        <f>+VLOOKUP(F64,'MACRS 20 Year Rates'!$A$4:$C$25,3,FALSE)</f>
        <v>0.93308000000000013</v>
      </c>
      <c r="H64" s="13">
        <f t="shared" si="0"/>
        <v>2247.9203512000008</v>
      </c>
      <c r="I64" s="13">
        <f t="shared" si="1"/>
        <v>161.2196487999995</v>
      </c>
    </row>
    <row r="65" spans="1:9" x14ac:dyDescent="0.2">
      <c r="A65" s="14">
        <v>2000</v>
      </c>
      <c r="B65" s="13">
        <v>1197.8700000000001</v>
      </c>
      <c r="C65" s="13">
        <v>-460.57999999999993</v>
      </c>
      <c r="D65" s="13">
        <v>737.29000000000008</v>
      </c>
      <c r="E65" s="13">
        <v>20</v>
      </c>
      <c r="F65" s="13">
        <f t="shared" si="2"/>
        <v>18</v>
      </c>
      <c r="G65" s="63">
        <f>+VLOOKUP(F65,'MACRS 20 Year Rates'!$A$4:$C$25,3,FALSE)</f>
        <v>0.88846000000000014</v>
      </c>
      <c r="H65" s="13">
        <f t="shared" si="0"/>
        <v>1064.2595802000003</v>
      </c>
      <c r="I65" s="13">
        <f t="shared" si="1"/>
        <v>133.61041979999982</v>
      </c>
    </row>
    <row r="66" spans="1:9" x14ac:dyDescent="0.2">
      <c r="A66" s="14">
        <v>2001</v>
      </c>
      <c r="B66" s="13">
        <v>582.54</v>
      </c>
      <c r="C66" s="13">
        <v>-252.58</v>
      </c>
      <c r="D66" s="13">
        <v>329.96000000000004</v>
      </c>
      <c r="E66" s="13">
        <v>20</v>
      </c>
      <c r="F66" s="13">
        <f t="shared" si="2"/>
        <v>17</v>
      </c>
      <c r="G66" s="63">
        <f>+VLOOKUP(F66,'MACRS 20 Year Rates'!$A$4:$C$25,3,FALSE)</f>
        <v>0.8438500000000001</v>
      </c>
      <c r="H66" s="13">
        <f t="shared" si="0"/>
        <v>491.57637900000003</v>
      </c>
      <c r="I66" s="13">
        <f t="shared" si="1"/>
        <v>90.963620999999932</v>
      </c>
    </row>
    <row r="67" spans="1:9" x14ac:dyDescent="0.2">
      <c r="A67" s="14">
        <v>2002</v>
      </c>
      <c r="B67" s="13">
        <v>1955.19</v>
      </c>
      <c r="C67" s="13">
        <v>-796.1099999999999</v>
      </c>
      <c r="D67" s="13">
        <v>1159.08</v>
      </c>
      <c r="E67" s="13">
        <v>20</v>
      </c>
      <c r="F67" s="13">
        <f t="shared" si="2"/>
        <v>16</v>
      </c>
      <c r="G67" s="63">
        <f>+VLOOKUP(F67,'MACRS 20 Year Rates'!$A$4:$C$25,3,FALSE)</f>
        <v>0.79923000000000011</v>
      </c>
      <c r="H67" s="13">
        <f t="shared" si="0"/>
        <v>1562.6465037000003</v>
      </c>
      <c r="I67" s="13">
        <f t="shared" si="1"/>
        <v>392.54349629999979</v>
      </c>
    </row>
    <row r="68" spans="1:9" x14ac:dyDescent="0.2">
      <c r="A68" s="14">
        <v>2003</v>
      </c>
      <c r="B68" s="13">
        <v>8085.5099999999993</v>
      </c>
      <c r="C68" s="13">
        <v>-2099.1999999999998</v>
      </c>
      <c r="D68" s="13">
        <v>5986.3099999999995</v>
      </c>
      <c r="E68" s="13">
        <v>20</v>
      </c>
      <c r="F68" s="13">
        <f t="shared" si="2"/>
        <v>15</v>
      </c>
      <c r="G68" s="63">
        <f>+VLOOKUP(F68,'MACRS 20 Year Rates'!$A$4:$C$25,3,FALSE)</f>
        <v>0.75462000000000007</v>
      </c>
      <c r="H68" s="13">
        <f t="shared" si="0"/>
        <v>6101.4875561999997</v>
      </c>
      <c r="I68" s="13">
        <f t="shared" si="1"/>
        <v>1984.0224437999996</v>
      </c>
    </row>
    <row r="69" spans="1:9" x14ac:dyDescent="0.2">
      <c r="A69" s="14">
        <v>2004</v>
      </c>
      <c r="B69" s="13">
        <v>1230.32</v>
      </c>
      <c r="C69" s="13">
        <v>-430.65000000000003</v>
      </c>
      <c r="D69" s="13">
        <v>799.67</v>
      </c>
      <c r="E69" s="13">
        <v>20</v>
      </c>
      <c r="F69" s="13">
        <f t="shared" si="2"/>
        <v>14</v>
      </c>
      <c r="G69" s="63">
        <f>+VLOOKUP(F69,'MACRS 20 Year Rates'!$A$4:$C$25,3,FALSE)</f>
        <v>0.71000000000000008</v>
      </c>
      <c r="H69" s="13">
        <f t="shared" ref="H69:H82" si="3">+G69*B69</f>
        <v>873.52719999999999</v>
      </c>
      <c r="I69" s="13">
        <f t="shared" si="1"/>
        <v>356.79279999999994</v>
      </c>
    </row>
    <row r="70" spans="1:9" x14ac:dyDescent="0.2">
      <c r="A70" s="14">
        <v>2005</v>
      </c>
      <c r="B70" s="13">
        <v>4705.5499999999993</v>
      </c>
      <c r="C70" s="13">
        <v>-936.3</v>
      </c>
      <c r="D70" s="13">
        <v>3769.2500000000005</v>
      </c>
      <c r="E70" s="13">
        <v>20</v>
      </c>
      <c r="F70" s="13">
        <f t="shared" si="2"/>
        <v>13</v>
      </c>
      <c r="G70" s="63">
        <f>+VLOOKUP(F70,'MACRS 20 Year Rates'!$A$4:$C$25,3,FALSE)</f>
        <v>0.66539000000000004</v>
      </c>
      <c r="H70" s="13">
        <f t="shared" si="3"/>
        <v>3131.0259144999995</v>
      </c>
      <c r="I70" s="13">
        <f t="shared" ref="I70:I82" si="4">+B70-H70</f>
        <v>1574.5240854999997</v>
      </c>
    </row>
    <row r="71" spans="1:9" x14ac:dyDescent="0.2">
      <c r="A71" s="14">
        <v>2006</v>
      </c>
      <c r="B71" s="60">
        <v>11728.67</v>
      </c>
      <c r="C71" s="60">
        <v>-3558.31</v>
      </c>
      <c r="D71" s="60">
        <v>8170.3600000000006</v>
      </c>
      <c r="E71" s="13">
        <v>20</v>
      </c>
      <c r="F71" s="13">
        <f t="shared" ref="F71:F82" si="5">IF(2017-A71+1&gt;E71,E71+1,2017-A71+1)</f>
        <v>12</v>
      </c>
      <c r="G71" s="63">
        <f>+VLOOKUP(F71,'MACRS 20 Year Rates'!$A$4:$C$25,3,FALSE)</f>
        <v>0.62077000000000004</v>
      </c>
      <c r="H71" s="13">
        <f t="shared" si="3"/>
        <v>7280.8064759000008</v>
      </c>
      <c r="I71" s="13">
        <f t="shared" si="4"/>
        <v>4447.8635240999993</v>
      </c>
    </row>
    <row r="72" spans="1:9" x14ac:dyDescent="0.2">
      <c r="A72" s="14">
        <v>2007</v>
      </c>
      <c r="B72" s="60">
        <v>4530.47</v>
      </c>
      <c r="C72" s="60">
        <v>-1299.9100000000001</v>
      </c>
      <c r="D72" s="60">
        <v>3230.5600000000004</v>
      </c>
      <c r="E72" s="13">
        <v>20</v>
      </c>
      <c r="F72" s="13">
        <f t="shared" si="5"/>
        <v>11</v>
      </c>
      <c r="G72" s="63">
        <f>+VLOOKUP(F72,'MACRS 20 Year Rates'!$A$4:$C$25,3,FALSE)</f>
        <v>0.57616000000000001</v>
      </c>
      <c r="H72" s="13">
        <f t="shared" si="3"/>
        <v>2610.2755952000002</v>
      </c>
      <c r="I72" s="13">
        <f t="shared" si="4"/>
        <v>1920.1944048</v>
      </c>
    </row>
    <row r="73" spans="1:9" x14ac:dyDescent="0.2">
      <c r="A73" s="14">
        <v>2008</v>
      </c>
      <c r="B73" s="60">
        <v>2625.62</v>
      </c>
      <c r="C73" s="60">
        <v>-691.85</v>
      </c>
      <c r="D73" s="60">
        <v>1933.77</v>
      </c>
      <c r="E73" s="13">
        <v>20</v>
      </c>
      <c r="F73" s="13">
        <f t="shared" si="5"/>
        <v>10</v>
      </c>
      <c r="G73" s="63">
        <f>+VLOOKUP(F73,'MACRS 20 Year Rates'!$A$4:$C$25,3,FALSE)</f>
        <v>0.53154000000000001</v>
      </c>
      <c r="H73" s="13">
        <f t="shared" si="3"/>
        <v>1395.6220547999999</v>
      </c>
      <c r="I73" s="13">
        <f t="shared" si="4"/>
        <v>1229.9979452</v>
      </c>
    </row>
    <row r="74" spans="1:9" x14ac:dyDescent="0.2">
      <c r="A74" s="14">
        <v>2009</v>
      </c>
      <c r="B74" s="60">
        <v>7682.41</v>
      </c>
      <c r="C74" s="60">
        <v>-1799.82</v>
      </c>
      <c r="D74" s="60">
        <v>5882.59</v>
      </c>
      <c r="E74" s="13">
        <v>20</v>
      </c>
      <c r="F74" s="13">
        <f t="shared" si="5"/>
        <v>9</v>
      </c>
      <c r="G74" s="63">
        <f>+VLOOKUP(F74,'MACRS 20 Year Rates'!$A$4:$C$25,3,FALSE)</f>
        <v>0.48692999999999997</v>
      </c>
      <c r="H74" s="13">
        <f t="shared" si="3"/>
        <v>3740.7959012999995</v>
      </c>
      <c r="I74" s="13">
        <f t="shared" si="4"/>
        <v>3941.6140987000003</v>
      </c>
    </row>
    <row r="75" spans="1:9" x14ac:dyDescent="0.2">
      <c r="A75" s="14">
        <v>2010</v>
      </c>
      <c r="B75" s="60">
        <v>3452.96</v>
      </c>
      <c r="C75" s="60">
        <v>-736.12</v>
      </c>
      <c r="D75" s="60">
        <v>2716.84</v>
      </c>
      <c r="E75" s="13">
        <v>20</v>
      </c>
      <c r="F75" s="13">
        <f t="shared" si="5"/>
        <v>8</v>
      </c>
      <c r="G75" s="63">
        <f>+VLOOKUP(F75,'MACRS 20 Year Rates'!$A$4:$C$25,3,FALSE)</f>
        <v>0.44230999999999998</v>
      </c>
      <c r="H75" s="13">
        <f t="shared" si="3"/>
        <v>1527.2787375999999</v>
      </c>
      <c r="I75" s="13">
        <f t="shared" si="4"/>
        <v>1925.6812624000002</v>
      </c>
    </row>
    <row r="76" spans="1:9" x14ac:dyDescent="0.2">
      <c r="A76" s="14">
        <v>2011</v>
      </c>
      <c r="B76" s="60">
        <v>1855.14</v>
      </c>
      <c r="C76" s="60">
        <v>-680.37</v>
      </c>
      <c r="D76" s="60">
        <v>1174.77</v>
      </c>
      <c r="E76" s="13">
        <v>20</v>
      </c>
      <c r="F76" s="13">
        <f t="shared" si="5"/>
        <v>7</v>
      </c>
      <c r="G76" s="63">
        <f>+VLOOKUP(F76,'MACRS 20 Year Rates'!$A$4:$C$25,3,FALSE)</f>
        <v>0.39709</v>
      </c>
      <c r="H76" s="13">
        <f t="shared" si="3"/>
        <v>736.65754260000006</v>
      </c>
      <c r="I76" s="13">
        <f t="shared" si="4"/>
        <v>1118.4824573999999</v>
      </c>
    </row>
    <row r="77" spans="1:9" x14ac:dyDescent="0.2">
      <c r="A77" s="14">
        <v>2012</v>
      </c>
      <c r="B77" s="60">
        <v>3753.93</v>
      </c>
      <c r="C77" s="60">
        <v>-617.51</v>
      </c>
      <c r="D77" s="60">
        <v>3136.42</v>
      </c>
      <c r="E77" s="13">
        <v>20</v>
      </c>
      <c r="F77" s="13">
        <f t="shared" si="5"/>
        <v>6</v>
      </c>
      <c r="G77" s="63">
        <f>+VLOOKUP(F77,'MACRS 20 Year Rates'!$A$4:$C$25,3,FALSE)</f>
        <v>0.34821000000000002</v>
      </c>
      <c r="H77" s="13">
        <f t="shared" si="3"/>
        <v>1307.1559652999999</v>
      </c>
      <c r="I77" s="13">
        <f t="shared" si="4"/>
        <v>2446.7740346999999</v>
      </c>
    </row>
    <row r="78" spans="1:9" x14ac:dyDescent="0.2">
      <c r="A78" s="14">
        <v>2013</v>
      </c>
      <c r="B78" s="60">
        <v>9272.07</v>
      </c>
      <c r="C78" s="60">
        <v>-1341.47</v>
      </c>
      <c r="D78" s="60">
        <v>7930.5999999999995</v>
      </c>
      <c r="E78" s="13">
        <v>20</v>
      </c>
      <c r="F78" s="13">
        <f t="shared" si="5"/>
        <v>5</v>
      </c>
      <c r="G78" s="63">
        <f>+VLOOKUP(F78,'MACRS 20 Year Rates'!$A$4:$C$25,3,FALSE)</f>
        <v>0.29536000000000001</v>
      </c>
      <c r="H78" s="13">
        <f t="shared" si="3"/>
        <v>2738.5985952000001</v>
      </c>
      <c r="I78" s="13">
        <f t="shared" si="4"/>
        <v>6533.4714047999996</v>
      </c>
    </row>
    <row r="79" spans="1:9" x14ac:dyDescent="0.2">
      <c r="A79" s="14">
        <v>2014</v>
      </c>
      <c r="B79" s="60">
        <v>1899.51</v>
      </c>
      <c r="C79" s="60">
        <v>-233.64</v>
      </c>
      <c r="D79" s="60">
        <v>1665.87</v>
      </c>
      <c r="E79" s="13">
        <v>20</v>
      </c>
      <c r="F79" s="13">
        <f t="shared" si="5"/>
        <v>4</v>
      </c>
      <c r="G79" s="63">
        <f>+VLOOKUP(F79,'MACRS 20 Year Rates'!$A$4:$C$25,3,FALSE)</f>
        <v>0.23823</v>
      </c>
      <c r="H79" s="13">
        <f t="shared" si="3"/>
        <v>452.5202673</v>
      </c>
      <c r="I79" s="13">
        <f t="shared" si="4"/>
        <v>1446.9897326999999</v>
      </c>
    </row>
    <row r="80" spans="1:9" x14ac:dyDescent="0.2">
      <c r="A80" s="14">
        <v>2015</v>
      </c>
      <c r="B80" s="60">
        <v>5.25</v>
      </c>
      <c r="C80" s="60">
        <v>0</v>
      </c>
      <c r="D80" s="60">
        <v>5.25</v>
      </c>
      <c r="E80" s="13">
        <v>20</v>
      </c>
      <c r="F80" s="13">
        <f t="shared" si="5"/>
        <v>3</v>
      </c>
      <c r="G80" s="63">
        <f>+VLOOKUP(F80,'MACRS 20 Year Rates'!$A$4:$C$25,3,FALSE)</f>
        <v>0.17646000000000001</v>
      </c>
      <c r="H80" s="13">
        <f t="shared" si="3"/>
        <v>0.92641499999999999</v>
      </c>
      <c r="I80" s="13">
        <f t="shared" si="4"/>
        <v>4.3235849999999996</v>
      </c>
    </row>
    <row r="81" spans="1:9" x14ac:dyDescent="0.2">
      <c r="A81" s="14">
        <v>2016</v>
      </c>
      <c r="B81" s="60">
        <v>913.17</v>
      </c>
      <c r="C81" s="60">
        <v>-38.9</v>
      </c>
      <c r="D81" s="60">
        <v>874.27</v>
      </c>
      <c r="E81" s="13">
        <v>20</v>
      </c>
      <c r="F81" s="13">
        <f t="shared" si="5"/>
        <v>2</v>
      </c>
      <c r="G81" s="63">
        <f>+VLOOKUP(F81,'MACRS 20 Year Rates'!$A$4:$C$25,3,FALSE)</f>
        <v>0.10969000000000001</v>
      </c>
      <c r="H81" s="13">
        <f t="shared" si="3"/>
        <v>100.16561730000001</v>
      </c>
      <c r="I81" s="13">
        <f t="shared" si="4"/>
        <v>813.00438269999995</v>
      </c>
    </row>
    <row r="82" spans="1:9" x14ac:dyDescent="0.2">
      <c r="A82" s="14">
        <v>2017</v>
      </c>
      <c r="B82" s="60">
        <v>2442.67</v>
      </c>
      <c r="C82" s="60">
        <v>-30.79</v>
      </c>
      <c r="D82" s="60">
        <v>2411.88</v>
      </c>
      <c r="E82" s="13">
        <v>20</v>
      </c>
      <c r="F82" s="13">
        <f t="shared" si="5"/>
        <v>1</v>
      </c>
      <c r="G82" s="63">
        <f>+VLOOKUP(F82,'MACRS 20 Year Rates'!$A$4:$C$25,3,FALSE)</f>
        <v>3.7499999999999999E-2</v>
      </c>
      <c r="H82" s="13">
        <f t="shared" si="3"/>
        <v>91.600125000000006</v>
      </c>
      <c r="I82" s="13">
        <f t="shared" si="4"/>
        <v>2351.0698750000001</v>
      </c>
    </row>
    <row r="83" spans="1:9" x14ac:dyDescent="0.2">
      <c r="A83" s="15" t="s">
        <v>3</v>
      </c>
      <c r="B83" s="16">
        <f>SUM(B5:B82)</f>
        <v>180930.78500000006</v>
      </c>
      <c r="C83" s="16">
        <f>SUM(C5:C82)</f>
        <v>-130426.07999999999</v>
      </c>
      <c r="D83" s="16">
        <f>SUM(D5:D82)</f>
        <v>50504.704999999994</v>
      </c>
      <c r="E83" s="13"/>
      <c r="F83" s="13"/>
      <c r="G83" s="13"/>
      <c r="H83" s="16">
        <f t="shared" ref="H83:I83" si="6">SUM(H5:H82)</f>
        <v>147669.77986289997</v>
      </c>
      <c r="I83" s="16">
        <f t="shared" si="6"/>
        <v>33261.005137100001</v>
      </c>
    </row>
    <row r="85" spans="1:9" ht="25.5" x14ac:dyDescent="0.2">
      <c r="A85" s="17"/>
      <c r="B85" s="18"/>
      <c r="C85" s="19" t="s">
        <v>19</v>
      </c>
      <c r="D85" s="20" t="s">
        <v>20</v>
      </c>
      <c r="E85" s="21" t="s">
        <v>21</v>
      </c>
      <c r="F85" s="22"/>
      <c r="G85" s="23"/>
      <c r="H85" s="22"/>
    </row>
    <row r="86" spans="1:9" x14ac:dyDescent="0.2">
      <c r="A86" s="24"/>
      <c r="B86" s="25"/>
      <c r="C86" s="25"/>
      <c r="D86" s="25"/>
      <c r="E86" s="26"/>
      <c r="F86" s="27"/>
      <c r="G86" s="62" t="s">
        <v>47</v>
      </c>
      <c r="H86" s="61"/>
    </row>
    <row r="87" spans="1:9" x14ac:dyDescent="0.2">
      <c r="A87" s="24" t="s">
        <v>22</v>
      </c>
      <c r="B87" s="25"/>
      <c r="C87" s="28">
        <f>+D83</f>
        <v>50504.704999999994</v>
      </c>
      <c r="D87" s="29">
        <f>ROUND(-C96*1/(1-0.408045),0)</f>
        <v>1691</v>
      </c>
      <c r="E87" s="64">
        <f>+C87+D87</f>
        <v>52195.704999999994</v>
      </c>
      <c r="F87" s="30"/>
      <c r="G87" s="31"/>
      <c r="H87" s="30"/>
    </row>
    <row r="88" spans="1:9" x14ac:dyDescent="0.2">
      <c r="A88" s="24" t="s">
        <v>0</v>
      </c>
      <c r="B88" s="25"/>
      <c r="C88" s="32">
        <f>+D83</f>
        <v>50504.704999999994</v>
      </c>
      <c r="D88" s="25"/>
      <c r="E88" s="33">
        <f>+D83</f>
        <v>50504.704999999994</v>
      </c>
      <c r="F88" s="34"/>
      <c r="G88" s="25" t="s">
        <v>23</v>
      </c>
      <c r="H88" s="35">
        <f>+D83</f>
        <v>50504.704999999994</v>
      </c>
    </row>
    <row r="89" spans="1:9" x14ac:dyDescent="0.2">
      <c r="A89" s="24"/>
      <c r="B89" s="25"/>
      <c r="C89" s="25"/>
      <c r="D89" s="25"/>
      <c r="E89" s="26"/>
      <c r="F89" s="27"/>
      <c r="G89" s="25" t="s">
        <v>24</v>
      </c>
      <c r="H89" s="36">
        <f>+I83</f>
        <v>33261.005137100001</v>
      </c>
    </row>
    <row r="90" spans="1:9" x14ac:dyDescent="0.2">
      <c r="A90" s="24" t="s">
        <v>25</v>
      </c>
      <c r="B90" s="25"/>
      <c r="C90" s="28">
        <f>+C87-C88</f>
        <v>0</v>
      </c>
      <c r="D90" s="25"/>
      <c r="E90" s="37">
        <f>+E87-E88</f>
        <v>1691</v>
      </c>
      <c r="F90" s="34"/>
      <c r="G90" s="38" t="s">
        <v>26</v>
      </c>
      <c r="H90" s="34">
        <f>+H88-H89</f>
        <v>17243.699862899994</v>
      </c>
    </row>
    <row r="91" spans="1:9" x14ac:dyDescent="0.2">
      <c r="A91" s="24"/>
      <c r="B91" s="25"/>
      <c r="C91" s="25"/>
      <c r="D91" s="25"/>
      <c r="E91" s="26"/>
      <c r="F91" s="27"/>
      <c r="G91" s="25"/>
      <c r="H91" s="27"/>
    </row>
    <row r="92" spans="1:9" x14ac:dyDescent="0.2">
      <c r="A92" s="24" t="s">
        <v>27</v>
      </c>
      <c r="B92" s="39" t="s">
        <v>2</v>
      </c>
      <c r="C92" s="40">
        <f>+F106</f>
        <v>7036.205510557028</v>
      </c>
      <c r="D92" s="25"/>
      <c r="E92" s="41">
        <f>+F118</f>
        <v>7726.2096055570273</v>
      </c>
      <c r="F92" s="30"/>
      <c r="G92" s="42" t="s">
        <v>28</v>
      </c>
      <c r="H92" s="30">
        <f>+H90*0.35</f>
        <v>6035.2949520149978</v>
      </c>
    </row>
    <row r="93" spans="1:9" x14ac:dyDescent="0.2">
      <c r="A93" s="24" t="s">
        <v>29</v>
      </c>
      <c r="B93" s="25"/>
      <c r="C93" s="43">
        <f>-H92</f>
        <v>-6035.2949520149978</v>
      </c>
      <c r="D93" s="25"/>
      <c r="E93" s="44">
        <f>-H92</f>
        <v>-6035.2949520149978</v>
      </c>
      <c r="F93" s="30"/>
      <c r="G93" s="25"/>
      <c r="H93" s="30"/>
    </row>
    <row r="94" spans="1:9" x14ac:dyDescent="0.2">
      <c r="A94" s="24" t="s">
        <v>30</v>
      </c>
      <c r="B94" s="25"/>
      <c r="C94" s="40">
        <f>+C92+C93</f>
        <v>1000.9105585420302</v>
      </c>
      <c r="D94" s="25"/>
      <c r="E94" s="41">
        <f>+E92+E93</f>
        <v>1690.9146535420296</v>
      </c>
      <c r="F94" s="30"/>
      <c r="G94" s="25"/>
      <c r="H94" s="30"/>
    </row>
    <row r="95" spans="1:9" x14ac:dyDescent="0.2">
      <c r="A95" s="24"/>
      <c r="B95" s="25"/>
      <c r="C95" s="25"/>
      <c r="D95" s="25"/>
      <c r="E95" s="26"/>
      <c r="F95" s="27"/>
      <c r="G95" s="25"/>
      <c r="H95" s="27"/>
    </row>
    <row r="96" spans="1:9" x14ac:dyDescent="0.2">
      <c r="A96" s="45" t="s">
        <v>31</v>
      </c>
      <c r="B96" s="46"/>
      <c r="C96" s="47">
        <f>+C90-C94</f>
        <v>-1000.9105585420302</v>
      </c>
      <c r="D96" s="46"/>
      <c r="E96" s="48">
        <f>+E90-E94</f>
        <v>8.5346457970445044E-2</v>
      </c>
      <c r="F96" s="35"/>
      <c r="G96" s="25"/>
      <c r="H96" s="35"/>
    </row>
    <row r="97" spans="1:8" x14ac:dyDescent="0.2">
      <c r="G97" s="25"/>
      <c r="H97" s="25"/>
    </row>
    <row r="99" spans="1:8" x14ac:dyDescent="0.2">
      <c r="A99" s="17" t="s">
        <v>32</v>
      </c>
      <c r="B99" s="49"/>
      <c r="C99" s="18" t="s">
        <v>33</v>
      </c>
      <c r="D99" s="18"/>
      <c r="E99" s="50"/>
      <c r="F99" s="51">
        <f>+D83</f>
        <v>50504.704999999994</v>
      </c>
    </row>
    <row r="100" spans="1:8" x14ac:dyDescent="0.2">
      <c r="A100" s="24" t="s">
        <v>34</v>
      </c>
      <c r="B100" s="25"/>
      <c r="C100" s="46" t="s">
        <v>35</v>
      </c>
      <c r="D100" s="46"/>
      <c r="E100" s="32"/>
      <c r="F100" s="52">
        <f>+I83</f>
        <v>33261.005137100001</v>
      </c>
    </row>
    <row r="101" spans="1:8" x14ac:dyDescent="0.2">
      <c r="A101" s="24" t="s">
        <v>36</v>
      </c>
      <c r="B101" s="25"/>
      <c r="C101" s="25" t="s">
        <v>37</v>
      </c>
      <c r="D101" s="25"/>
      <c r="E101" s="28"/>
      <c r="F101" s="53">
        <f>+F99-F100</f>
        <v>17243.699862899994</v>
      </c>
    </row>
    <row r="102" spans="1:8" x14ac:dyDescent="0.2">
      <c r="A102" s="24"/>
      <c r="B102" s="25"/>
      <c r="C102" s="25"/>
      <c r="D102" s="25"/>
      <c r="E102" s="25"/>
      <c r="F102" s="54"/>
    </row>
    <row r="103" spans="1:8" x14ac:dyDescent="0.2">
      <c r="A103" s="24"/>
      <c r="B103" s="25"/>
      <c r="C103" s="55" t="s">
        <v>38</v>
      </c>
      <c r="D103" s="55"/>
      <c r="E103" s="25"/>
      <c r="F103" s="56">
        <f>+F101*0.35</f>
        <v>6035.2949520149978</v>
      </c>
    </row>
    <row r="104" spans="1:8" x14ac:dyDescent="0.2">
      <c r="A104" s="24"/>
      <c r="B104" s="25"/>
      <c r="C104" s="55" t="s">
        <v>39</v>
      </c>
      <c r="D104" s="55"/>
      <c r="E104" s="25"/>
      <c r="F104" s="56">
        <f>+F101*0.0893</f>
        <v>1539.8623977569696</v>
      </c>
    </row>
    <row r="105" spans="1:8" x14ac:dyDescent="0.2">
      <c r="A105" s="24"/>
      <c r="B105" s="25"/>
      <c r="C105" s="57" t="s">
        <v>40</v>
      </c>
      <c r="D105" s="57"/>
      <c r="E105" s="46"/>
      <c r="F105" s="58">
        <f>-F104*0.35</f>
        <v>-538.95183921493935</v>
      </c>
    </row>
    <row r="106" spans="1:8" x14ac:dyDescent="0.2">
      <c r="A106" s="45"/>
      <c r="B106" s="46"/>
      <c r="C106" s="57" t="s">
        <v>41</v>
      </c>
      <c r="D106" s="57"/>
      <c r="E106" s="46"/>
      <c r="F106" s="58">
        <f>+F103+F104+F105</f>
        <v>7036.205510557028</v>
      </c>
      <c r="G106" s="1" t="s">
        <v>2</v>
      </c>
    </row>
    <row r="107" spans="1:8" x14ac:dyDescent="0.2">
      <c r="A107" s="25"/>
      <c r="B107" s="25"/>
      <c r="C107" s="55"/>
      <c r="D107" s="55"/>
      <c r="E107" s="25"/>
      <c r="F107" s="31"/>
    </row>
    <row r="108" spans="1:8" x14ac:dyDescent="0.2">
      <c r="A108" s="1" t="s">
        <v>42</v>
      </c>
    </row>
    <row r="109" spans="1:8" x14ac:dyDescent="0.2">
      <c r="A109" s="17" t="s">
        <v>32</v>
      </c>
      <c r="B109" s="18"/>
      <c r="C109" s="18" t="s">
        <v>33</v>
      </c>
      <c r="D109" s="18"/>
      <c r="E109" s="50"/>
      <c r="F109" s="51">
        <f>+C87</f>
        <v>50504.704999999994</v>
      </c>
    </row>
    <row r="110" spans="1:8" x14ac:dyDescent="0.2">
      <c r="A110" s="24" t="s">
        <v>34</v>
      </c>
      <c r="B110" s="25"/>
      <c r="C110" s="59" t="s">
        <v>43</v>
      </c>
      <c r="D110" s="25"/>
      <c r="E110" s="28"/>
      <c r="F110" s="52">
        <f>+D87</f>
        <v>1691</v>
      </c>
    </row>
    <row r="111" spans="1:8" x14ac:dyDescent="0.2">
      <c r="A111" s="24" t="s">
        <v>44</v>
      </c>
      <c r="B111" s="25"/>
      <c r="C111" s="59" t="s">
        <v>45</v>
      </c>
      <c r="D111" s="25"/>
      <c r="E111" s="28"/>
      <c r="F111" s="53">
        <f>+F109+F110</f>
        <v>52195.704999999994</v>
      </c>
    </row>
    <row r="112" spans="1:8" x14ac:dyDescent="0.2">
      <c r="A112" s="24" t="s">
        <v>46</v>
      </c>
      <c r="B112" s="25"/>
      <c r="C112" s="46" t="s">
        <v>35</v>
      </c>
      <c r="D112" s="46"/>
      <c r="E112" s="32"/>
      <c r="F112" s="52">
        <f>+I83</f>
        <v>33261.005137100001</v>
      </c>
    </row>
    <row r="113" spans="1:7" x14ac:dyDescent="0.2">
      <c r="A113" s="24"/>
      <c r="B113" s="25"/>
      <c r="C113" s="25" t="s">
        <v>37</v>
      </c>
      <c r="D113" s="25"/>
      <c r="E113" s="28"/>
      <c r="F113" s="53">
        <f>+F111-F112</f>
        <v>18934.699862899994</v>
      </c>
    </row>
    <row r="114" spans="1:7" x14ac:dyDescent="0.2">
      <c r="A114" s="24"/>
      <c r="B114" s="25"/>
      <c r="C114" s="25"/>
      <c r="D114" s="25"/>
      <c r="E114" s="25"/>
      <c r="F114" s="54"/>
    </row>
    <row r="115" spans="1:7" x14ac:dyDescent="0.2">
      <c r="A115" s="24"/>
      <c r="B115" s="25"/>
      <c r="C115" s="55" t="s">
        <v>38</v>
      </c>
      <c r="D115" s="55"/>
      <c r="E115" s="25"/>
      <c r="F115" s="56">
        <f>+F113*0.35</f>
        <v>6627.1449520149972</v>
      </c>
    </row>
    <row r="116" spans="1:7" x14ac:dyDescent="0.2">
      <c r="A116" s="24"/>
      <c r="B116" s="25"/>
      <c r="C116" s="55" t="s">
        <v>39</v>
      </c>
      <c r="D116" s="55"/>
      <c r="E116" s="25"/>
      <c r="F116" s="56">
        <f>+F113*0.0893</f>
        <v>1690.8686977569696</v>
      </c>
    </row>
    <row r="117" spans="1:7" x14ac:dyDescent="0.2">
      <c r="A117" s="24"/>
      <c r="B117" s="25"/>
      <c r="C117" s="57" t="s">
        <v>40</v>
      </c>
      <c r="D117" s="57"/>
      <c r="E117" s="46"/>
      <c r="F117" s="58">
        <f>-F116*0.35</f>
        <v>-591.80404421493927</v>
      </c>
    </row>
    <row r="118" spans="1:7" x14ac:dyDescent="0.2">
      <c r="A118" s="45"/>
      <c r="B118" s="46"/>
      <c r="C118" s="57" t="s">
        <v>41</v>
      </c>
      <c r="D118" s="57"/>
      <c r="E118" s="46"/>
      <c r="F118" s="58">
        <f>+F115+F116+F117</f>
        <v>7726.2096055570273</v>
      </c>
      <c r="G118" s="1" t="s">
        <v>2</v>
      </c>
    </row>
  </sheetData>
  <mergeCells count="2">
    <mergeCell ref="A1:I1"/>
    <mergeCell ref="A2:I2"/>
  </mergeCells>
  <pageMargins left="0.45" right="0.45" top="0.5" bottom="0.25" header="0.3" footer="0.3"/>
  <pageSetup scale="66" fitToHeight="2" orientation="portrait" r:id="rId1"/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2.75" x14ac:dyDescent="0.2"/>
  <cols>
    <col min="1" max="1" width="17.85546875" bestFit="1" customWidth="1"/>
    <col min="2" max="2" width="8.7109375" bestFit="1" customWidth="1"/>
    <col min="3" max="3" width="13.42578125" bestFit="1" customWidth="1"/>
  </cols>
  <sheetData>
    <row r="1" spans="1:3" x14ac:dyDescent="0.2">
      <c r="A1" s="4" t="s">
        <v>7</v>
      </c>
      <c r="B1" s="5"/>
      <c r="C1" s="6"/>
    </row>
    <row r="2" spans="1:3" x14ac:dyDescent="0.2">
      <c r="A2" s="7" t="s">
        <v>8</v>
      </c>
      <c r="B2" s="5"/>
      <c r="C2" s="6"/>
    </row>
    <row r="3" spans="1:3" x14ac:dyDescent="0.2">
      <c r="A3" s="7"/>
      <c r="B3" s="5"/>
      <c r="C3" s="6"/>
    </row>
    <row r="4" spans="1:3" x14ac:dyDescent="0.2">
      <c r="A4" s="8" t="s">
        <v>9</v>
      </c>
      <c r="B4" s="9" t="s">
        <v>10</v>
      </c>
      <c r="C4" s="10" t="s">
        <v>11</v>
      </c>
    </row>
    <row r="5" spans="1:3" x14ac:dyDescent="0.2">
      <c r="A5" s="7">
        <v>1</v>
      </c>
      <c r="B5" s="6">
        <v>3.7499999999999999E-2</v>
      </c>
      <c r="C5" s="6">
        <f>+SUM($B$5:B5)</f>
        <v>3.7499999999999999E-2</v>
      </c>
    </row>
    <row r="6" spans="1:3" x14ac:dyDescent="0.2">
      <c r="A6" s="7">
        <v>2</v>
      </c>
      <c r="B6" s="6">
        <v>7.2190000000000004E-2</v>
      </c>
      <c r="C6" s="6">
        <f>+SUM($B$5:B6)</f>
        <v>0.10969000000000001</v>
      </c>
    </row>
    <row r="7" spans="1:3" x14ac:dyDescent="0.2">
      <c r="A7" s="7">
        <v>3</v>
      </c>
      <c r="B7" s="6">
        <v>6.6769999999999996E-2</v>
      </c>
      <c r="C7" s="6">
        <f>+SUM($B$5:B7)</f>
        <v>0.17646000000000001</v>
      </c>
    </row>
    <row r="8" spans="1:3" x14ac:dyDescent="0.2">
      <c r="A8" s="7">
        <v>4</v>
      </c>
      <c r="B8" s="6">
        <v>6.1769999999999999E-2</v>
      </c>
      <c r="C8" s="6">
        <f>+SUM($B$5:B8)</f>
        <v>0.23823</v>
      </c>
    </row>
    <row r="9" spans="1:3" x14ac:dyDescent="0.2">
      <c r="A9" s="7">
        <v>5</v>
      </c>
      <c r="B9" s="6">
        <v>5.713E-2</v>
      </c>
      <c r="C9" s="6">
        <f>+SUM($B$5:B9)</f>
        <v>0.29536000000000001</v>
      </c>
    </row>
    <row r="10" spans="1:3" x14ac:dyDescent="0.2">
      <c r="A10" s="7">
        <v>6</v>
      </c>
      <c r="B10" s="6">
        <v>5.2850000000000001E-2</v>
      </c>
      <c r="C10" s="6">
        <f>+SUM($B$5:B10)</f>
        <v>0.34821000000000002</v>
      </c>
    </row>
    <row r="11" spans="1:3" x14ac:dyDescent="0.2">
      <c r="A11" s="7">
        <v>7</v>
      </c>
      <c r="B11" s="6">
        <v>4.888E-2</v>
      </c>
      <c r="C11" s="6">
        <f>+SUM($B$5:B11)</f>
        <v>0.39709</v>
      </c>
    </row>
    <row r="12" spans="1:3" x14ac:dyDescent="0.2">
      <c r="A12" s="7">
        <v>8</v>
      </c>
      <c r="B12" s="6">
        <v>4.5220000000000003E-2</v>
      </c>
      <c r="C12" s="6">
        <f>+SUM($B$5:B12)</f>
        <v>0.44230999999999998</v>
      </c>
    </row>
    <row r="13" spans="1:3" x14ac:dyDescent="0.2">
      <c r="A13" s="7">
        <v>9</v>
      </c>
      <c r="B13" s="6">
        <v>4.462E-2</v>
      </c>
      <c r="C13" s="6">
        <f>+SUM($B$5:B13)</f>
        <v>0.48692999999999997</v>
      </c>
    </row>
    <row r="14" spans="1:3" x14ac:dyDescent="0.2">
      <c r="A14" s="7">
        <v>10</v>
      </c>
      <c r="B14" s="6">
        <v>4.4609999999999997E-2</v>
      </c>
      <c r="C14" s="6">
        <f>+SUM($B$5:B14)</f>
        <v>0.53154000000000001</v>
      </c>
    </row>
    <row r="15" spans="1:3" x14ac:dyDescent="0.2">
      <c r="A15" s="7">
        <v>11</v>
      </c>
      <c r="B15" s="6">
        <v>4.462E-2</v>
      </c>
      <c r="C15" s="6">
        <f>+SUM($B$5:B15)</f>
        <v>0.57616000000000001</v>
      </c>
    </row>
    <row r="16" spans="1:3" x14ac:dyDescent="0.2">
      <c r="A16" s="7">
        <v>12</v>
      </c>
      <c r="B16" s="6">
        <v>4.4609999999999997E-2</v>
      </c>
      <c r="C16" s="6">
        <f>+SUM($B$5:B16)</f>
        <v>0.62077000000000004</v>
      </c>
    </row>
    <row r="17" spans="1:3" x14ac:dyDescent="0.2">
      <c r="A17" s="7">
        <v>13</v>
      </c>
      <c r="B17" s="6">
        <v>4.462E-2</v>
      </c>
      <c r="C17" s="6">
        <f>+SUM($B$5:B17)</f>
        <v>0.66539000000000004</v>
      </c>
    </row>
    <row r="18" spans="1:3" x14ac:dyDescent="0.2">
      <c r="A18" s="7">
        <v>14</v>
      </c>
      <c r="B18" s="6">
        <v>4.4609999999999997E-2</v>
      </c>
      <c r="C18" s="6">
        <f>+SUM($B$5:B18)</f>
        <v>0.71000000000000008</v>
      </c>
    </row>
    <row r="19" spans="1:3" x14ac:dyDescent="0.2">
      <c r="A19" s="7">
        <v>15</v>
      </c>
      <c r="B19" s="6">
        <v>4.462E-2</v>
      </c>
      <c r="C19" s="6">
        <f>+SUM($B$5:B19)</f>
        <v>0.75462000000000007</v>
      </c>
    </row>
    <row r="20" spans="1:3" x14ac:dyDescent="0.2">
      <c r="A20" s="7">
        <v>16</v>
      </c>
      <c r="B20" s="6">
        <v>4.4609999999999997E-2</v>
      </c>
      <c r="C20" s="6">
        <f>+SUM($B$5:B20)</f>
        <v>0.79923000000000011</v>
      </c>
    </row>
    <row r="21" spans="1:3" x14ac:dyDescent="0.2">
      <c r="A21" s="7">
        <v>17</v>
      </c>
      <c r="B21" s="6">
        <v>4.462E-2</v>
      </c>
      <c r="C21" s="6">
        <f>+SUM($B$5:B21)</f>
        <v>0.8438500000000001</v>
      </c>
    </row>
    <row r="22" spans="1:3" x14ac:dyDescent="0.2">
      <c r="A22" s="7">
        <v>18</v>
      </c>
      <c r="B22" s="6">
        <v>4.4609999999999997E-2</v>
      </c>
      <c r="C22" s="6">
        <f>+SUM($B$5:B22)</f>
        <v>0.88846000000000014</v>
      </c>
    </row>
    <row r="23" spans="1:3" x14ac:dyDescent="0.2">
      <c r="A23" s="7">
        <v>19</v>
      </c>
      <c r="B23" s="6">
        <v>4.462E-2</v>
      </c>
      <c r="C23" s="6">
        <f>+SUM($B$5:B23)</f>
        <v>0.93308000000000013</v>
      </c>
    </row>
    <row r="24" spans="1:3" x14ac:dyDescent="0.2">
      <c r="A24" s="7">
        <v>20</v>
      </c>
      <c r="B24" s="6">
        <v>4.4609999999999997E-2</v>
      </c>
      <c r="C24" s="6">
        <f>+SUM($B$5:B24)</f>
        <v>0.97769000000000017</v>
      </c>
    </row>
    <row r="25" spans="1:3" x14ac:dyDescent="0.2">
      <c r="A25" s="7">
        <v>21</v>
      </c>
      <c r="B25" s="6">
        <v>2.231E-2</v>
      </c>
      <c r="C25" s="6">
        <f>+SUM($B$5:B25)</f>
        <v>1.0000000000000002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NBV with Tax Impacts SL</vt:lpstr>
      <vt:lpstr>MACRS 20 Year Rates</vt:lpstr>
    </vt:vector>
  </TitlesOfParts>
  <Company>IBERDROLA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Whipkey, Susan</dc:creator>
  <cp:lastModifiedBy>Ian P. Houseal</cp:lastModifiedBy>
  <cp:lastPrinted>2019-09-11T18:59:14Z</cp:lastPrinted>
  <dcterms:created xsi:type="dcterms:W3CDTF">2018-02-01T18:34:49Z</dcterms:created>
  <dcterms:modified xsi:type="dcterms:W3CDTF">2019-09-11T19:00:03Z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-2085391114</vt:i4>
  </property>
  <property fmtid="{D5CDD505-2E9C-101B-9397-08002B2CF9AE}" pid="3" name="_NewReviewCycle">
    <vt:lpwstr/>
  </property>
  <property fmtid="{D5CDD505-2E9C-101B-9397-08002B2CF9AE}" pid="4" name="_EmailSubject">
    <vt:lpwstr>Radial Wave Light fixture request</vt:lpwstr>
  </property>
  <property fmtid="{D5CDD505-2E9C-101B-9397-08002B2CF9AE}" pid="5" name="_AuthorEmail">
    <vt:lpwstr>Jennifer.Mazzaro@cmpco.com</vt:lpwstr>
  </property>
  <property fmtid="{D5CDD505-2E9C-101B-9397-08002B2CF9AE}" pid="6" name="_AuthorEmailDisplayName">
    <vt:lpwstr>Mazzaro, Jennifer</vt:lpwstr>
  </property>
  <property fmtid="{D5CDD505-2E9C-101B-9397-08002B2CF9AE}" pid="7" name="_PreviousAdHocReviewCycleID">
    <vt:i4>-845771327</vt:i4>
  </property>
  <property fmtid="{D5CDD505-2E9C-101B-9397-08002B2CF9AE}" pid="8" name="_ReviewingToolsShownOnce">
    <vt:lpwstr/>
  </property>
  <property fmtid="{D5CDD505-2E9C-101B-9397-08002B2CF9AE}" pid="9" name="ESRI_WORKBOOK_ID">
    <vt:lpwstr>fa65966acab543af849faee41d6185eb</vt:lpwstr>
  </property>
</Properties>
</file>